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ALM\3_Financial Operations\C_Cash Man Ops\Excel files\Treasury Bills\2025 - 2026\TB Analysis\TB Spread\"/>
    </mc:Choice>
  </mc:AlternateContent>
  <xr:revisionPtr revIDLastSave="0" documentId="13_ncr:1_{701005FD-D7D0-4AE3-B956-010C01D32BB3}" xr6:coauthVersionLast="47" xr6:coauthVersionMax="47" xr10:uidLastSave="{00000000-0000-0000-0000-000000000000}"/>
  <bookViews>
    <workbookView xWindow="-110" yWindow="-110" windowWidth="19420" windowHeight="10560" firstSheet="14" activeTab="18" xr2:uid="{00000000-000D-0000-FFFF-FFFF00000000}"/>
  </bookViews>
  <sheets>
    <sheet name="April 2023" sheetId="25" state="hidden" r:id="rId1"/>
    <sheet name="May 2023" sheetId="26" state="hidden" r:id="rId2"/>
    <sheet name="June 2023" sheetId="27" state="hidden" r:id="rId3"/>
    <sheet name="July 2023" sheetId="28" state="hidden" r:id="rId4"/>
    <sheet name="August 2023" sheetId="30" state="hidden" r:id="rId5"/>
    <sheet name="September 2023" sheetId="31" state="hidden" r:id="rId6"/>
    <sheet name=" October 2023" sheetId="29" state="hidden" r:id="rId7"/>
    <sheet name="November 2023" sheetId="32" state="hidden" r:id="rId8"/>
    <sheet name="December 2023" sheetId="33" state="hidden" r:id="rId9"/>
    <sheet name="February 2024" sheetId="37" state="hidden" r:id="rId10"/>
    <sheet name="March 2024" sheetId="38" state="hidden" r:id="rId11"/>
    <sheet name="March 2025" sheetId="50" state="hidden" r:id="rId12"/>
    <sheet name="April 2025" sheetId="39" r:id="rId13"/>
    <sheet name="May 2025" sheetId="51" r:id="rId14"/>
    <sheet name="June 2025" sheetId="52" r:id="rId15"/>
    <sheet name="July 2025" sheetId="53" r:id="rId16"/>
    <sheet name="August 2025" sheetId="54" r:id="rId17"/>
    <sheet name="September 2025" sheetId="55" r:id="rId18"/>
    <sheet name="October 2025" sheetId="56" r:id="rId19"/>
    <sheet name="May 2024" sheetId="40" state="hidden" r:id="rId20"/>
    <sheet name="June 2024 " sheetId="41" state="hidden" r:id="rId21"/>
    <sheet name="July 2024" sheetId="42" state="hidden" r:id="rId22"/>
    <sheet name="August 2024" sheetId="43" state="hidden" r:id="rId23"/>
    <sheet name="September 2024 " sheetId="44" state="hidden" r:id="rId24"/>
    <sheet name="October 2024" sheetId="45" state="hidden" r:id="rId25"/>
    <sheet name="November 2024 " sheetId="46" state="hidden" r:id="rId26"/>
    <sheet name="December 2024 " sheetId="47" state="hidden" r:id="rId27"/>
    <sheet name="January 2025" sheetId="36" state="hidden" r:id="rId28"/>
    <sheet name="February 2025" sheetId="48" state="hidden" r:id="rId29"/>
  </sheets>
  <definedNames>
    <definedName name="_xlnm.Print_Area" localSheetId="16">'August 2025'!$A$1:$W$19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56" l="1"/>
  <c r="P7" i="56"/>
  <c r="K7" i="56"/>
  <c r="F7" i="56"/>
  <c r="F6" i="56"/>
  <c r="G6" i="55"/>
  <c r="G7" i="55" s="1"/>
  <c r="G5" i="55"/>
  <c r="V18" i="56"/>
  <c r="U18" i="56"/>
  <c r="T18" i="56"/>
  <c r="S18" i="56"/>
  <c r="R18" i="56"/>
  <c r="Q18" i="56"/>
  <c r="P18" i="56"/>
  <c r="O18" i="56"/>
  <c r="N18" i="56"/>
  <c r="M18" i="56"/>
  <c r="L18" i="56"/>
  <c r="K18" i="56"/>
  <c r="J18" i="56"/>
  <c r="I18" i="56"/>
  <c r="H18" i="56"/>
  <c r="G18" i="56"/>
  <c r="F18" i="56"/>
  <c r="E18" i="56"/>
  <c r="D18" i="56"/>
  <c r="C18" i="56"/>
  <c r="G7" i="56"/>
  <c r="L6" i="56"/>
  <c r="L7" i="56" s="1"/>
  <c r="G6" i="56"/>
  <c r="V6" i="56" s="1"/>
  <c r="V7" i="56" s="1"/>
  <c r="C6" i="56"/>
  <c r="M6" i="56" s="1"/>
  <c r="M7" i="56" s="1"/>
  <c r="V5" i="56"/>
  <c r="R5" i="56"/>
  <c r="Q5" i="56"/>
  <c r="M5" i="56"/>
  <c r="L5" i="56"/>
  <c r="H5" i="56"/>
  <c r="D5" i="56"/>
  <c r="N5" i="56" s="1"/>
  <c r="U7" i="55"/>
  <c r="P7" i="55"/>
  <c r="K7" i="55"/>
  <c r="F7" i="55"/>
  <c r="F6" i="55"/>
  <c r="U6" i="55" s="1"/>
  <c r="R18" i="48"/>
  <c r="Q18" i="48"/>
  <c r="P18" i="48"/>
  <c r="O18" i="48"/>
  <c r="N18" i="48"/>
  <c r="M18" i="48"/>
  <c r="L18" i="48"/>
  <c r="K18" i="48"/>
  <c r="J18" i="48"/>
  <c r="I18" i="48"/>
  <c r="H18" i="48"/>
  <c r="G18" i="48"/>
  <c r="F18" i="48"/>
  <c r="E18" i="48"/>
  <c r="D18" i="48"/>
  <c r="C18" i="48"/>
  <c r="R7" i="48"/>
  <c r="Q7" i="48"/>
  <c r="P7" i="48"/>
  <c r="O7" i="48"/>
  <c r="N7" i="48"/>
  <c r="M7" i="48"/>
  <c r="L7" i="48"/>
  <c r="K7" i="48"/>
  <c r="J7" i="48"/>
  <c r="I7" i="48"/>
  <c r="H7" i="48"/>
  <c r="G7" i="48"/>
  <c r="F7" i="48"/>
  <c r="E7" i="48"/>
  <c r="D7" i="48"/>
  <c r="C7" i="48"/>
  <c r="R6" i="48"/>
  <c r="Q6" i="48"/>
  <c r="P6" i="48"/>
  <c r="O6" i="48"/>
  <c r="N6" i="48"/>
  <c r="M6" i="48"/>
  <c r="L6" i="48"/>
  <c r="K6" i="48"/>
  <c r="J6" i="48"/>
  <c r="I6" i="48"/>
  <c r="H6" i="48"/>
  <c r="G6" i="48"/>
  <c r="F6" i="48"/>
  <c r="E6" i="48"/>
  <c r="D6" i="48"/>
  <c r="C6" i="48"/>
  <c r="R5" i="48"/>
  <c r="Q5" i="48"/>
  <c r="P5" i="48"/>
  <c r="O5" i="48"/>
  <c r="N5" i="48"/>
  <c r="M5" i="48"/>
  <c r="L5" i="48"/>
  <c r="K5" i="48"/>
  <c r="J5" i="48"/>
  <c r="I5" i="48"/>
  <c r="H5" i="48"/>
  <c r="G5" i="48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D18" i="36"/>
  <c r="C18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R5" i="36"/>
  <c r="Q5" i="36"/>
  <c r="P5" i="36"/>
  <c r="O5" i="36"/>
  <c r="N5" i="36"/>
  <c r="M5" i="36"/>
  <c r="L5" i="36"/>
  <c r="K5" i="36"/>
  <c r="J5" i="36"/>
  <c r="I5" i="36"/>
  <c r="H5" i="36"/>
  <c r="G5" i="36"/>
  <c r="V18" i="47"/>
  <c r="U18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M17" i="47"/>
  <c r="M16" i="47"/>
  <c r="M15" i="47"/>
  <c r="V7" i="47"/>
  <c r="U7" i="47"/>
  <c r="T7" i="47"/>
  <c r="S7" i="47"/>
  <c r="R7" i="47"/>
  <c r="Q7" i="47"/>
  <c r="P7" i="47"/>
  <c r="O7" i="47"/>
  <c r="N7" i="47"/>
  <c r="M7" i="47"/>
  <c r="L7" i="47"/>
  <c r="K7" i="47"/>
  <c r="J7" i="47"/>
  <c r="I7" i="47"/>
  <c r="H7" i="47"/>
  <c r="G7" i="47"/>
  <c r="F7" i="47"/>
  <c r="E7" i="47"/>
  <c r="D7" i="47"/>
  <c r="C7" i="47"/>
  <c r="V6" i="47"/>
  <c r="U6" i="47"/>
  <c r="T6" i="47"/>
  <c r="S6" i="47"/>
  <c r="R6" i="47"/>
  <c r="Q6" i="47"/>
  <c r="P6" i="47"/>
  <c r="O6" i="47"/>
  <c r="N6" i="47"/>
  <c r="M6" i="47"/>
  <c r="L6" i="47"/>
  <c r="K6" i="47"/>
  <c r="J6" i="47"/>
  <c r="I6" i="47"/>
  <c r="H6" i="47"/>
  <c r="G6" i="47"/>
  <c r="F6" i="47"/>
  <c r="E6" i="47"/>
  <c r="D6" i="47"/>
  <c r="C6" i="47"/>
  <c r="V5" i="47"/>
  <c r="U5" i="47"/>
  <c r="T5" i="47"/>
  <c r="S5" i="47"/>
  <c r="R5" i="47"/>
  <c r="Q5" i="47"/>
  <c r="P5" i="47"/>
  <c r="O5" i="47"/>
  <c r="N5" i="47"/>
  <c r="M5" i="47"/>
  <c r="L5" i="47"/>
  <c r="K5" i="47"/>
  <c r="J5" i="47"/>
  <c r="I5" i="47"/>
  <c r="H5" i="47"/>
  <c r="V18" i="46"/>
  <c r="U18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V7" i="46"/>
  <c r="U7" i="46"/>
  <c r="T7" i="46"/>
  <c r="S7" i="46"/>
  <c r="R7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V6" i="46"/>
  <c r="U6" i="46"/>
  <c r="T6" i="46"/>
  <c r="S6" i="46"/>
  <c r="R6" i="46"/>
  <c r="Q6" i="46"/>
  <c r="P6" i="46"/>
  <c r="O6" i="46"/>
  <c r="N6" i="46"/>
  <c r="M6" i="46"/>
  <c r="L6" i="46"/>
  <c r="K6" i="46"/>
  <c r="J6" i="46"/>
  <c r="I6" i="46"/>
  <c r="H6" i="46"/>
  <c r="G6" i="46"/>
  <c r="F6" i="46"/>
  <c r="E6" i="46"/>
  <c r="D6" i="46"/>
  <c r="C6" i="46"/>
  <c r="V5" i="46"/>
  <c r="U5" i="46"/>
  <c r="T5" i="46"/>
  <c r="S5" i="46"/>
  <c r="R5" i="46"/>
  <c r="Q5" i="46"/>
  <c r="P5" i="46"/>
  <c r="O5" i="46"/>
  <c r="N5" i="46"/>
  <c r="M5" i="46"/>
  <c r="L5" i="46"/>
  <c r="K5" i="46"/>
  <c r="J5" i="46"/>
  <c r="I5" i="46"/>
  <c r="H5" i="46"/>
  <c r="V18" i="45"/>
  <c r="U18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V7" i="45"/>
  <c r="U7" i="45"/>
  <c r="T7" i="45"/>
  <c r="S7" i="45"/>
  <c r="R7" i="45"/>
  <c r="Q7" i="45"/>
  <c r="P7" i="45"/>
  <c r="O7" i="45"/>
  <c r="N7" i="45"/>
  <c r="M7" i="45"/>
  <c r="L7" i="45"/>
  <c r="K7" i="45"/>
  <c r="J7" i="45"/>
  <c r="I7" i="45"/>
  <c r="H7" i="45"/>
  <c r="G7" i="45"/>
  <c r="F7" i="45"/>
  <c r="E7" i="45"/>
  <c r="D7" i="45"/>
  <c r="C7" i="45"/>
  <c r="V6" i="45"/>
  <c r="U6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C6" i="45"/>
  <c r="V5" i="45"/>
  <c r="U5" i="45"/>
  <c r="T5" i="45"/>
  <c r="S5" i="45"/>
  <c r="R5" i="45"/>
  <c r="Q5" i="45"/>
  <c r="P5" i="45"/>
  <c r="O5" i="45"/>
  <c r="N5" i="45"/>
  <c r="M5" i="45"/>
  <c r="L5" i="45"/>
  <c r="K5" i="45"/>
  <c r="J5" i="45"/>
  <c r="I5" i="45"/>
  <c r="H5" i="45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V6" i="44"/>
  <c r="U6" i="44"/>
  <c r="T6" i="44"/>
  <c r="S6" i="44"/>
  <c r="R6" i="44"/>
  <c r="Q6" i="44"/>
  <c r="P6" i="44"/>
  <c r="O6" i="44"/>
  <c r="N6" i="44"/>
  <c r="M6" i="44"/>
  <c r="L6" i="44"/>
  <c r="K6" i="44"/>
  <c r="J6" i="44"/>
  <c r="I6" i="44"/>
  <c r="H6" i="44"/>
  <c r="G6" i="44"/>
  <c r="F6" i="44"/>
  <c r="E6" i="44"/>
  <c r="D6" i="44"/>
  <c r="C6" i="44"/>
  <c r="V5" i="44"/>
  <c r="U5" i="44"/>
  <c r="T5" i="44"/>
  <c r="S5" i="44"/>
  <c r="R5" i="44"/>
  <c r="Q5" i="44"/>
  <c r="P5" i="44"/>
  <c r="O5" i="44"/>
  <c r="N5" i="44"/>
  <c r="M5" i="44"/>
  <c r="L5" i="44"/>
  <c r="K5" i="44"/>
  <c r="J5" i="44"/>
  <c r="I5" i="44"/>
  <c r="H5" i="44"/>
  <c r="V18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V7" i="43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V6" i="43"/>
  <c r="U6" i="43"/>
  <c r="T6" i="43"/>
  <c r="S6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6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V18" i="42"/>
  <c r="U18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V7" i="42"/>
  <c r="U7" i="42"/>
  <c r="T7" i="42"/>
  <c r="S7" i="42"/>
  <c r="R7" i="42"/>
  <c r="Q7" i="42"/>
  <c r="P7" i="42"/>
  <c r="O7" i="42"/>
  <c r="N7" i="42"/>
  <c r="M7" i="42"/>
  <c r="L7" i="42"/>
  <c r="K7" i="42"/>
  <c r="J7" i="42"/>
  <c r="I7" i="42"/>
  <c r="H7" i="42"/>
  <c r="G7" i="42"/>
  <c r="F7" i="42"/>
  <c r="E7" i="42"/>
  <c r="D7" i="42"/>
  <c r="C7" i="42"/>
  <c r="V6" i="42"/>
  <c r="U6" i="42"/>
  <c r="T6" i="42"/>
  <c r="S6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6" i="42"/>
  <c r="V5" i="42"/>
  <c r="U5" i="42"/>
  <c r="T5" i="42"/>
  <c r="S5" i="42"/>
  <c r="R5" i="42"/>
  <c r="Q5" i="42"/>
  <c r="P5" i="42"/>
  <c r="O5" i="42"/>
  <c r="N5" i="42"/>
  <c r="M5" i="42"/>
  <c r="L5" i="42"/>
  <c r="K5" i="42"/>
  <c r="J5" i="42"/>
  <c r="I5" i="42"/>
  <c r="H5" i="42"/>
  <c r="R18" i="41"/>
  <c r="Q18" i="41"/>
  <c r="P18" i="41"/>
  <c r="O18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R6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C6" i="41"/>
  <c r="R5" i="41"/>
  <c r="Q5" i="41"/>
  <c r="P5" i="41"/>
  <c r="O5" i="41"/>
  <c r="N5" i="41"/>
  <c r="M5" i="41"/>
  <c r="L5" i="41"/>
  <c r="K5" i="41"/>
  <c r="J5" i="41"/>
  <c r="I5" i="41"/>
  <c r="H5" i="41"/>
  <c r="G5" i="41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6" i="40"/>
  <c r="R5" i="40"/>
  <c r="Q5" i="40"/>
  <c r="P5" i="40"/>
  <c r="O5" i="40"/>
  <c r="N5" i="40"/>
  <c r="M5" i="40"/>
  <c r="L5" i="40"/>
  <c r="K5" i="40"/>
  <c r="J5" i="40"/>
  <c r="I5" i="40"/>
  <c r="H5" i="40"/>
  <c r="G5" i="40"/>
  <c r="V18" i="55"/>
  <c r="U18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T7" i="55"/>
  <c r="S7" i="55"/>
  <c r="R7" i="55"/>
  <c r="O7" i="55"/>
  <c r="N7" i="55"/>
  <c r="M7" i="55"/>
  <c r="J7" i="55"/>
  <c r="I7" i="55"/>
  <c r="H7" i="55"/>
  <c r="E7" i="55"/>
  <c r="D7" i="55"/>
  <c r="C7" i="55"/>
  <c r="V6" i="55"/>
  <c r="V7" i="55" s="1"/>
  <c r="T6" i="55"/>
  <c r="S6" i="55"/>
  <c r="R6" i="55"/>
  <c r="P6" i="55"/>
  <c r="O6" i="55"/>
  <c r="N6" i="55"/>
  <c r="M6" i="55"/>
  <c r="L6" i="55"/>
  <c r="L7" i="55" s="1"/>
  <c r="J6" i="55"/>
  <c r="I6" i="55"/>
  <c r="H6" i="55"/>
  <c r="E6" i="55"/>
  <c r="D6" i="55"/>
  <c r="C6" i="55"/>
  <c r="V5" i="55"/>
  <c r="U5" i="55"/>
  <c r="T5" i="55"/>
  <c r="S5" i="55"/>
  <c r="R5" i="55"/>
  <c r="Q5" i="55"/>
  <c r="P5" i="55"/>
  <c r="O5" i="55"/>
  <c r="N5" i="55"/>
  <c r="M5" i="55"/>
  <c r="L5" i="55"/>
  <c r="K5" i="55"/>
  <c r="J5" i="55"/>
  <c r="I5" i="55"/>
  <c r="H5" i="55"/>
  <c r="F5" i="55"/>
  <c r="E5" i="55"/>
  <c r="D5" i="55"/>
  <c r="V18" i="54"/>
  <c r="U18" i="54"/>
  <c r="T18" i="54"/>
  <c r="S18" i="54"/>
  <c r="R18" i="54"/>
  <c r="Q18" i="54"/>
  <c r="P18" i="54"/>
  <c r="O18" i="54"/>
  <c r="N18" i="54"/>
  <c r="M18" i="54"/>
  <c r="L18" i="54"/>
  <c r="K18" i="54"/>
  <c r="J18" i="54"/>
  <c r="I18" i="54"/>
  <c r="H18" i="54"/>
  <c r="G18" i="54"/>
  <c r="F18" i="54"/>
  <c r="E18" i="54"/>
  <c r="D18" i="54"/>
  <c r="C18" i="54"/>
  <c r="V7" i="54"/>
  <c r="U7" i="54"/>
  <c r="T7" i="54"/>
  <c r="S7" i="54"/>
  <c r="R7" i="54"/>
  <c r="Q7" i="54"/>
  <c r="P7" i="54"/>
  <c r="O7" i="54"/>
  <c r="N7" i="54"/>
  <c r="M7" i="54"/>
  <c r="L7" i="54"/>
  <c r="K7" i="54"/>
  <c r="J7" i="54"/>
  <c r="I7" i="54"/>
  <c r="H7" i="54"/>
  <c r="G7" i="54"/>
  <c r="F7" i="54"/>
  <c r="E7" i="54"/>
  <c r="D7" i="54"/>
  <c r="C7" i="54"/>
  <c r="V6" i="54"/>
  <c r="U6" i="54"/>
  <c r="T6" i="54"/>
  <c r="S6" i="54"/>
  <c r="R6" i="54"/>
  <c r="Q6" i="54"/>
  <c r="P6" i="54"/>
  <c r="O6" i="54"/>
  <c r="N6" i="54"/>
  <c r="M6" i="54"/>
  <c r="L6" i="54"/>
  <c r="K6" i="54"/>
  <c r="J6" i="54"/>
  <c r="I6" i="54"/>
  <c r="H6" i="54"/>
  <c r="G6" i="54"/>
  <c r="F6" i="54"/>
  <c r="E6" i="54"/>
  <c r="D6" i="54"/>
  <c r="C6" i="54"/>
  <c r="V5" i="54"/>
  <c r="U5" i="54"/>
  <c r="T5" i="54"/>
  <c r="S5" i="54"/>
  <c r="R5" i="54"/>
  <c r="Q5" i="54"/>
  <c r="P5" i="54"/>
  <c r="O5" i="54"/>
  <c r="N5" i="54"/>
  <c r="M5" i="54"/>
  <c r="L5" i="54"/>
  <c r="K5" i="54"/>
  <c r="J5" i="54"/>
  <c r="I5" i="54"/>
  <c r="H5" i="54"/>
  <c r="V18" i="53"/>
  <c r="U18" i="53"/>
  <c r="T18" i="53"/>
  <c r="S18" i="53"/>
  <c r="R18" i="53"/>
  <c r="Q18" i="53"/>
  <c r="P18" i="53"/>
  <c r="O18" i="53"/>
  <c r="N18" i="53"/>
  <c r="M18" i="53"/>
  <c r="L18" i="53"/>
  <c r="K18" i="53"/>
  <c r="J18" i="53"/>
  <c r="I18" i="53"/>
  <c r="H18" i="53"/>
  <c r="G18" i="53"/>
  <c r="F18" i="53"/>
  <c r="E18" i="53"/>
  <c r="D18" i="53"/>
  <c r="C18" i="53"/>
  <c r="V7" i="53"/>
  <c r="U7" i="53"/>
  <c r="T7" i="53"/>
  <c r="S7" i="53"/>
  <c r="R7" i="53"/>
  <c r="Q7" i="53"/>
  <c r="P7" i="53"/>
  <c r="O7" i="53"/>
  <c r="N7" i="53"/>
  <c r="M7" i="53"/>
  <c r="L7" i="53"/>
  <c r="K7" i="53"/>
  <c r="J7" i="53"/>
  <c r="I7" i="53"/>
  <c r="H7" i="53"/>
  <c r="G7" i="53"/>
  <c r="F7" i="53"/>
  <c r="E7" i="53"/>
  <c r="D7" i="53"/>
  <c r="C7" i="53"/>
  <c r="V6" i="53"/>
  <c r="U6" i="53"/>
  <c r="T6" i="53"/>
  <c r="S6" i="53"/>
  <c r="R6" i="53"/>
  <c r="Q6" i="53"/>
  <c r="P6" i="53"/>
  <c r="O6" i="53"/>
  <c r="N6" i="53"/>
  <c r="M6" i="53"/>
  <c r="L6" i="53"/>
  <c r="K6" i="53"/>
  <c r="J6" i="53"/>
  <c r="I6" i="53"/>
  <c r="H6" i="53"/>
  <c r="G6" i="53"/>
  <c r="F6" i="53"/>
  <c r="E6" i="53"/>
  <c r="D6" i="53"/>
  <c r="C6" i="53"/>
  <c r="V5" i="53"/>
  <c r="U5" i="53"/>
  <c r="T5" i="53"/>
  <c r="S5" i="53"/>
  <c r="R5" i="53"/>
  <c r="Q5" i="53"/>
  <c r="P5" i="53"/>
  <c r="O5" i="53"/>
  <c r="N5" i="53"/>
  <c r="M5" i="53"/>
  <c r="L5" i="53"/>
  <c r="K5" i="53"/>
  <c r="J5" i="53"/>
  <c r="I5" i="53"/>
  <c r="H5" i="53"/>
  <c r="V18" i="52"/>
  <c r="U18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H18" i="52"/>
  <c r="G18" i="52"/>
  <c r="F18" i="52"/>
  <c r="E18" i="52"/>
  <c r="D18" i="52"/>
  <c r="C18" i="52"/>
  <c r="V7" i="52"/>
  <c r="U7" i="52"/>
  <c r="T7" i="52"/>
  <c r="S7" i="52"/>
  <c r="R7" i="52"/>
  <c r="Q7" i="52"/>
  <c r="P7" i="52"/>
  <c r="O7" i="52"/>
  <c r="N7" i="52"/>
  <c r="M7" i="52"/>
  <c r="L7" i="52"/>
  <c r="K7" i="52"/>
  <c r="J7" i="52"/>
  <c r="I7" i="52"/>
  <c r="H7" i="52"/>
  <c r="G7" i="52"/>
  <c r="F7" i="52"/>
  <c r="E7" i="52"/>
  <c r="D7" i="52"/>
  <c r="C7" i="52"/>
  <c r="V6" i="52"/>
  <c r="U6" i="52"/>
  <c r="T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C6" i="52"/>
  <c r="V5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V18" i="51"/>
  <c r="U18" i="51"/>
  <c r="T18" i="51"/>
  <c r="S18" i="51"/>
  <c r="R18" i="51"/>
  <c r="Q18" i="51"/>
  <c r="P18" i="51"/>
  <c r="O18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V7" i="51"/>
  <c r="U7" i="51"/>
  <c r="T7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E7" i="51"/>
  <c r="D7" i="51"/>
  <c r="C7" i="51"/>
  <c r="V6" i="51"/>
  <c r="U6" i="51"/>
  <c r="T6" i="51"/>
  <c r="S6" i="51"/>
  <c r="R6" i="51"/>
  <c r="Q6" i="51"/>
  <c r="P6" i="51"/>
  <c r="O6" i="51"/>
  <c r="N6" i="51"/>
  <c r="M6" i="51"/>
  <c r="L6" i="51"/>
  <c r="K6" i="51"/>
  <c r="J6" i="51"/>
  <c r="I6" i="51"/>
  <c r="H6" i="51"/>
  <c r="G6" i="51"/>
  <c r="F6" i="51"/>
  <c r="E6" i="51"/>
  <c r="D6" i="51"/>
  <c r="C6" i="51"/>
  <c r="V5" i="51"/>
  <c r="U5" i="51"/>
  <c r="T5" i="51"/>
  <c r="S5" i="51"/>
  <c r="R5" i="51"/>
  <c r="Q5" i="51"/>
  <c r="P5" i="51"/>
  <c r="O5" i="51"/>
  <c r="N5" i="51"/>
  <c r="M5" i="51"/>
  <c r="L5" i="51"/>
  <c r="K5" i="51"/>
  <c r="J5" i="51"/>
  <c r="I5" i="51"/>
  <c r="H5" i="51"/>
  <c r="V18" i="39"/>
  <c r="U18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V7" i="39"/>
  <c r="U7" i="39"/>
  <c r="T7" i="39"/>
  <c r="S7" i="39"/>
  <c r="R7" i="39"/>
  <c r="Q7" i="39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C7" i="39"/>
  <c r="V6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C6" i="39"/>
  <c r="V5" i="39"/>
  <c r="U5" i="39"/>
  <c r="T5" i="39"/>
  <c r="S5" i="39"/>
  <c r="R5" i="39"/>
  <c r="Q5" i="39"/>
  <c r="P5" i="39"/>
  <c r="O5" i="39"/>
  <c r="N5" i="39"/>
  <c r="M5" i="39"/>
  <c r="L5" i="39"/>
  <c r="K5" i="39"/>
  <c r="J5" i="39"/>
  <c r="I5" i="39"/>
  <c r="H5" i="39"/>
  <c r="V18" i="50"/>
  <c r="U18" i="50"/>
  <c r="T18" i="50"/>
  <c r="S18" i="50"/>
  <c r="R18" i="50"/>
  <c r="Q18" i="50"/>
  <c r="P18" i="50"/>
  <c r="O18" i="50"/>
  <c r="N18" i="50"/>
  <c r="M18" i="50"/>
  <c r="L18" i="50"/>
  <c r="K18" i="50"/>
  <c r="J18" i="50"/>
  <c r="I18" i="50"/>
  <c r="H18" i="50"/>
  <c r="G18" i="50"/>
  <c r="F18" i="50"/>
  <c r="E18" i="50"/>
  <c r="D18" i="50"/>
  <c r="C18" i="50"/>
  <c r="V7" i="50"/>
  <c r="U7" i="50"/>
  <c r="T7" i="50"/>
  <c r="S7" i="50"/>
  <c r="R7" i="50"/>
  <c r="Q7" i="50"/>
  <c r="P7" i="50"/>
  <c r="O7" i="50"/>
  <c r="N7" i="50"/>
  <c r="M7" i="50"/>
  <c r="L7" i="50"/>
  <c r="K7" i="50"/>
  <c r="J7" i="50"/>
  <c r="I7" i="50"/>
  <c r="H7" i="50"/>
  <c r="G7" i="50"/>
  <c r="F7" i="50"/>
  <c r="E7" i="50"/>
  <c r="D7" i="50"/>
  <c r="C7" i="50"/>
  <c r="V6" i="50"/>
  <c r="U6" i="50"/>
  <c r="T6" i="50"/>
  <c r="S6" i="50"/>
  <c r="R6" i="50"/>
  <c r="Q6" i="50"/>
  <c r="P6" i="50"/>
  <c r="O6" i="50"/>
  <c r="N6" i="50"/>
  <c r="M6" i="50"/>
  <c r="L6" i="50"/>
  <c r="K6" i="50"/>
  <c r="J6" i="50"/>
  <c r="I6" i="50"/>
  <c r="H6" i="50"/>
  <c r="G6" i="50"/>
  <c r="F6" i="50"/>
  <c r="E6" i="50"/>
  <c r="D6" i="50"/>
  <c r="C6" i="50"/>
  <c r="V5" i="50"/>
  <c r="U5" i="50"/>
  <c r="T5" i="50"/>
  <c r="S5" i="50"/>
  <c r="R5" i="50"/>
  <c r="Q5" i="50"/>
  <c r="P5" i="50"/>
  <c r="O5" i="50"/>
  <c r="N5" i="50"/>
  <c r="M5" i="50"/>
  <c r="L5" i="50"/>
  <c r="K5" i="50"/>
  <c r="J5" i="50"/>
  <c r="I5" i="50"/>
  <c r="H5" i="50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V7" i="38"/>
  <c r="U7" i="38"/>
  <c r="T7" i="38"/>
  <c r="S7" i="38"/>
  <c r="R7" i="38"/>
  <c r="Q7" i="38"/>
  <c r="P7" i="38"/>
  <c r="O7" i="38"/>
  <c r="N7" i="38"/>
  <c r="M7" i="38"/>
  <c r="L7" i="38"/>
  <c r="K7" i="38"/>
  <c r="J7" i="38"/>
  <c r="I7" i="38"/>
  <c r="H7" i="38"/>
  <c r="G7" i="38"/>
  <c r="F7" i="38"/>
  <c r="E7" i="38"/>
  <c r="D7" i="38"/>
  <c r="C7" i="38"/>
  <c r="V6" i="38"/>
  <c r="U6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C6" i="38"/>
  <c r="V5" i="38"/>
  <c r="U5" i="38"/>
  <c r="T5" i="38"/>
  <c r="S5" i="38"/>
  <c r="R5" i="38"/>
  <c r="Q5" i="38"/>
  <c r="P5" i="38"/>
  <c r="O5" i="38"/>
  <c r="N5" i="38"/>
  <c r="M5" i="38"/>
  <c r="L5" i="38"/>
  <c r="K5" i="38"/>
  <c r="J5" i="38"/>
  <c r="I5" i="38"/>
  <c r="H5" i="38"/>
  <c r="R18" i="37"/>
  <c r="Q18" i="37"/>
  <c r="P18" i="37"/>
  <c r="O18" i="37"/>
  <c r="N18" i="37"/>
  <c r="M18" i="37"/>
  <c r="K18" i="37"/>
  <c r="J18" i="37"/>
  <c r="I18" i="37"/>
  <c r="H18" i="37"/>
  <c r="G18" i="37"/>
  <c r="F18" i="37"/>
  <c r="E18" i="37"/>
  <c r="D18" i="37"/>
  <c r="C18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C6" i="37"/>
  <c r="R5" i="37"/>
  <c r="Q5" i="37"/>
  <c r="P5" i="37"/>
  <c r="O5" i="37"/>
  <c r="N5" i="37"/>
  <c r="M5" i="37"/>
  <c r="L5" i="37"/>
  <c r="K5" i="37"/>
  <c r="J5" i="37"/>
  <c r="I5" i="37"/>
  <c r="H5" i="37"/>
  <c r="G5" i="37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H14" i="33"/>
  <c r="U12" i="33"/>
  <c r="O12" i="33"/>
  <c r="E12" i="33"/>
  <c r="D12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R5" i="32"/>
  <c r="Q5" i="32"/>
  <c r="P5" i="32"/>
  <c r="O5" i="32"/>
  <c r="N5" i="32"/>
  <c r="M5" i="32"/>
  <c r="L5" i="32"/>
  <c r="K5" i="32"/>
  <c r="J5" i="32"/>
  <c r="I5" i="32"/>
  <c r="H5" i="32"/>
  <c r="G5" i="32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R13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O17" i="31"/>
  <c r="O16" i="31"/>
  <c r="H16" i="31"/>
  <c r="R15" i="31"/>
  <c r="O15" i="31"/>
  <c r="M15" i="31"/>
  <c r="J15" i="31"/>
  <c r="H15" i="31"/>
  <c r="K13" i="31"/>
  <c r="H13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6" i="31"/>
  <c r="V5" i="31"/>
  <c r="U5" i="31"/>
  <c r="T5" i="31"/>
  <c r="S5" i="31"/>
  <c r="R5" i="31"/>
  <c r="Q5" i="31"/>
  <c r="P5" i="31"/>
  <c r="O5" i="31"/>
  <c r="N5" i="31"/>
  <c r="M5" i="31"/>
  <c r="L5" i="31"/>
  <c r="K5" i="31"/>
  <c r="J5" i="31"/>
  <c r="I5" i="31"/>
  <c r="H5" i="31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R5" i="30"/>
  <c r="Q5" i="30"/>
  <c r="P5" i="30"/>
  <c r="O5" i="30"/>
  <c r="N5" i="30"/>
  <c r="M5" i="30"/>
  <c r="L5" i="30"/>
  <c r="K5" i="30"/>
  <c r="J5" i="30"/>
  <c r="I5" i="30"/>
  <c r="H5" i="30"/>
  <c r="G5" i="30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E17" i="28"/>
  <c r="O16" i="28"/>
  <c r="E16" i="28"/>
  <c r="T15" i="28"/>
  <c r="O15" i="28"/>
  <c r="E15" i="28"/>
  <c r="T13" i="28"/>
  <c r="O13" i="28"/>
  <c r="J13" i="28"/>
  <c r="E13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U16" i="27"/>
  <c r="V7" i="27"/>
  <c r="U7" i="27"/>
  <c r="T7" i="27"/>
  <c r="S7" i="27"/>
  <c r="R7" i="27"/>
  <c r="Q7" i="27"/>
  <c r="P7" i="27"/>
  <c r="O7" i="27"/>
  <c r="N7" i="27"/>
  <c r="M7" i="27"/>
  <c r="L7" i="27"/>
  <c r="J7" i="27"/>
  <c r="I7" i="27"/>
  <c r="H7" i="27"/>
  <c r="G7" i="27"/>
  <c r="F7" i="27"/>
  <c r="E7" i="27"/>
  <c r="D7" i="27"/>
  <c r="C7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V5" i="27"/>
  <c r="U5" i="27"/>
  <c r="T5" i="27"/>
  <c r="S5" i="27"/>
  <c r="R5" i="27"/>
  <c r="Q5" i="27"/>
  <c r="P5" i="27"/>
  <c r="O5" i="27"/>
  <c r="N5" i="27"/>
  <c r="M5" i="27"/>
  <c r="L5" i="27"/>
  <c r="J5" i="27"/>
  <c r="I5" i="27"/>
  <c r="H5" i="27"/>
  <c r="R18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7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R5" i="26"/>
  <c r="Q5" i="26"/>
  <c r="P5" i="26"/>
  <c r="O5" i="26"/>
  <c r="N5" i="26"/>
  <c r="M5" i="26"/>
  <c r="L5" i="26"/>
  <c r="K5" i="26"/>
  <c r="J5" i="26"/>
  <c r="I5" i="26"/>
  <c r="H5" i="26"/>
  <c r="G5" i="26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Q6" i="55" l="1"/>
  <c r="Q7" i="55" s="1"/>
  <c r="I5" i="56"/>
  <c r="D6" i="56"/>
  <c r="N6" i="56" s="1"/>
  <c r="N7" i="56" s="1"/>
  <c r="S5" i="56"/>
  <c r="C7" i="56"/>
  <c r="H6" i="56"/>
  <c r="H7" i="56" s="1"/>
  <c r="Q6" i="56"/>
  <c r="Q7" i="56" s="1"/>
  <c r="E5" i="56"/>
  <c r="R6" i="56"/>
  <c r="R7" i="56" s="1"/>
  <c r="K6" i="55"/>
  <c r="I6" i="56" l="1"/>
  <c r="I7" i="56" s="1"/>
  <c r="S6" i="56"/>
  <c r="S7" i="56" s="1"/>
  <c r="D7" i="56"/>
  <c r="J5" i="56"/>
  <c r="E6" i="56"/>
  <c r="O5" i="56"/>
  <c r="F5" i="56"/>
  <c r="T5" i="56"/>
  <c r="U5" i="56" l="1"/>
  <c r="P5" i="56"/>
  <c r="K5" i="56"/>
  <c r="T6" i="56"/>
  <c r="T7" i="56" s="1"/>
  <c r="J6" i="56"/>
  <c r="J7" i="56" s="1"/>
  <c r="E7" i="56"/>
  <c r="O6" i="56"/>
  <c r="O7" i="56" s="1"/>
  <c r="U6" i="56" l="1"/>
  <c r="K6" i="56"/>
  <c r="P6" i="56"/>
</calcChain>
</file>

<file path=xl/sharedStrings.xml><?xml version="1.0" encoding="utf-8"?>
<sst xmlns="http://schemas.openxmlformats.org/spreadsheetml/2006/main" count="504" uniqueCount="52">
  <si>
    <t>Auction date</t>
  </si>
  <si>
    <t>Settlement date</t>
  </si>
  <si>
    <t>Total amount allocated (R million)</t>
  </si>
  <si>
    <t>Total amount of bids received (R million)</t>
  </si>
  <si>
    <t>Bid to cover ratio (times)</t>
  </si>
  <si>
    <t>Amount on offer (R million)</t>
  </si>
  <si>
    <t>91-day</t>
  </si>
  <si>
    <t>182-day</t>
  </si>
  <si>
    <t>273-day</t>
  </si>
  <si>
    <t>364-day</t>
  </si>
  <si>
    <t>Maturity date</t>
  </si>
  <si>
    <t>Weighted average discount rate (%)</t>
  </si>
  <si>
    <t>Weighted average effective yield (%)</t>
  </si>
  <si>
    <t>Best allotted rate (%)</t>
  </si>
  <si>
    <t>Worst allotted rate (%)</t>
  </si>
  <si>
    <t>Worst bid rate (%)</t>
  </si>
  <si>
    <t>.</t>
  </si>
  <si>
    <t>Historic Treasury bill auction results by maturity, April 2023</t>
  </si>
  <si>
    <t>Historic Treasury bill auction results by maturity, May 2023</t>
  </si>
  <si>
    <t>Historic Treasury bill auction results by maturity, June 2023</t>
  </si>
  <si>
    <t>Historic Treasury bill auction results by maturity, July 2023</t>
  </si>
  <si>
    <t>Historic Treasury bill auction results by maturity, August 2023</t>
  </si>
  <si>
    <t>Historic Treasury bill auction results by maturity, February 2024</t>
  </si>
  <si>
    <t>Historic Treasury bill auction results by maturity, March 2024</t>
  </si>
  <si>
    <t>9,05</t>
  </si>
  <si>
    <t>8,90</t>
  </si>
  <si>
    <t>Historic Treasury bill auction results by maturity, December 2023</t>
  </si>
  <si>
    <t>Historic Treasury bill auction results by maturity, November 2023</t>
  </si>
  <si>
    <t>Historic Treasury bill auction results by maturity, October 2023</t>
  </si>
  <si>
    <t>Historic Treasury bill auction results by maturity, September 2023</t>
  </si>
  <si>
    <t>Historic Treasury bill auction results by maturity, May 2024</t>
  </si>
  <si>
    <t>Historic Treasury bill auction results by maturity, June 2024</t>
  </si>
  <si>
    <t>Historic Treasury bill auction results by maturity, July 2024</t>
  </si>
  <si>
    <t>Historic Treasury bill auction results by maturity, August 2024</t>
  </si>
  <si>
    <t>Historic Treasury bill auction results by maturity, September 2024</t>
  </si>
  <si>
    <t>7.556</t>
  </si>
  <si>
    <t>7.771</t>
  </si>
  <si>
    <t>7.922</t>
  </si>
  <si>
    <t>7.669</t>
  </si>
  <si>
    <t>Historic Treasury bill auction results by maturity, October 2024</t>
  </si>
  <si>
    <t>Historic Treasury bill auction results by maturity, November 2024</t>
  </si>
  <si>
    <t>Historic Treasury bill auction results by maturity, December 2024</t>
  </si>
  <si>
    <t>Historic Treasury bill auction results by maturity, January 2025</t>
  </si>
  <si>
    <t>Historic Treasury bill auction results by maturity, February 2025</t>
  </si>
  <si>
    <t>Historic Treasury bill auction results by maturity, March 2025</t>
  </si>
  <si>
    <t>Historic Treasury bill auction results by maturity, April 2025</t>
  </si>
  <si>
    <t>Historic Treasury bill auction results by maturity, May 2025</t>
  </si>
  <si>
    <t>Historic Treasury bill auction results by maturity, June 2025</t>
  </si>
  <si>
    <t>Historic Treasury bill auction results by maturity, July 2025</t>
  </si>
  <si>
    <t>Historic Treasury bill auction results by maturity August 2025</t>
  </si>
  <si>
    <t>Historic Treasury Bills auction results by maturity, September 2025</t>
  </si>
  <si>
    <t>Historic Treasury Bills auction results by maturity,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</si>
</sst>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_ * #,##0.00_ ;_ * \-#,##0.00_ ;_ * &quot;-&quot;??_ ;_ @_ "/>
    <numFmt numFmtId="167" formatCode="_ [$€-2]\ * #,##0.00_ ;_ [$€-2]\ * \-#,##0.00_ ;_ [$€-2]\ * &quot;-&quot;??_ 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hair">
        <color indexed="64"/>
      </left>
      <right/>
      <top/>
      <bottom style="thin">
        <color rgb="FFC00000"/>
      </bottom>
      <diagonal/>
    </border>
    <border>
      <left/>
      <right style="hair">
        <color indexed="64"/>
      </right>
      <top/>
      <bottom style="thin">
        <color rgb="FFC00000"/>
      </bottom>
      <diagonal/>
    </border>
    <border>
      <left style="hair">
        <color indexed="64"/>
      </left>
      <right/>
      <top style="thin">
        <color rgb="FFC00000"/>
      </top>
      <bottom style="thin">
        <color indexed="64"/>
      </bottom>
      <diagonal/>
    </border>
    <border>
      <left/>
      <right style="hair">
        <color indexed="64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/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5" fontId="1" fillId="0" borderId="0" xfId="0" applyNumberFormat="1" applyFont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8" fontId="1" fillId="0" borderId="1" xfId="1" applyNumberFormat="1" applyFont="1" applyFill="1" applyBorder="1" applyAlignment="1">
      <alignment horizontal="center"/>
    </xf>
    <xf numFmtId="168" fontId="1" fillId="0" borderId="0" xfId="1" applyNumberFormat="1" applyFont="1" applyFill="1" applyBorder="1" applyAlignment="1">
      <alignment horizontal="center"/>
    </xf>
    <xf numFmtId="168" fontId="1" fillId="0" borderId="3" xfId="1" applyNumberFormat="1" applyFont="1" applyFill="1" applyBorder="1" applyAlignment="1">
      <alignment horizontal="center"/>
    </xf>
    <xf numFmtId="0" fontId="4" fillId="0" borderId="0" xfId="5"/>
    <xf numFmtId="0" fontId="2" fillId="0" borderId="7" xfId="5" applyFont="1" applyBorder="1" applyAlignment="1">
      <alignment horizontal="left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" fillId="0" borderId="2" xfId="5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1" xfId="5" applyNumberFormat="1" applyFont="1" applyBorder="1" applyAlignment="1">
      <alignment horizontal="center"/>
    </xf>
    <xf numFmtId="15" fontId="1" fillId="0" borderId="0" xfId="5" applyNumberFormat="1" applyFont="1" applyAlignment="1">
      <alignment horizontal="center"/>
    </xf>
    <xf numFmtId="15" fontId="1" fillId="0" borderId="1" xfId="5" applyNumberFormat="1" applyFont="1" applyBorder="1" applyAlignment="1">
      <alignment horizontal="center"/>
    </xf>
    <xf numFmtId="168" fontId="1" fillId="0" borderId="1" xfId="2" applyNumberFormat="1" applyFont="1" applyFill="1" applyBorder="1" applyAlignment="1">
      <alignment horizontal="center"/>
    </xf>
    <xf numFmtId="168" fontId="1" fillId="0" borderId="0" xfId="2" applyNumberFormat="1" applyFont="1" applyFill="1" applyBorder="1" applyAlignment="1">
      <alignment horizontal="center"/>
    </xf>
    <xf numFmtId="2" fontId="1" fillId="0" borderId="0" xfId="5" applyNumberFormat="1" applyFont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2" fontId="1" fillId="0" borderId="6" xfId="5" applyNumberFormat="1" applyFont="1" applyBorder="1" applyAlignment="1">
      <alignment horizontal="center"/>
    </xf>
    <xf numFmtId="2" fontId="1" fillId="0" borderId="8" xfId="5" applyNumberFormat="1" applyFont="1" applyBorder="1" applyAlignment="1">
      <alignment horizontal="center"/>
    </xf>
    <xf numFmtId="0" fontId="1" fillId="0" borderId="5" xfId="5" applyFont="1" applyBorder="1" applyAlignment="1">
      <alignment horizontal="center"/>
    </xf>
    <xf numFmtId="0" fontId="1" fillId="0" borderId="4" xfId="5" applyFont="1" applyBorder="1" applyAlignment="1">
      <alignment horizontal="center"/>
    </xf>
    <xf numFmtId="165" fontId="1" fillId="0" borderId="3" xfId="5" applyNumberFormat="1" applyFont="1" applyBorder="1" applyAlignment="1">
      <alignment horizontal="center"/>
    </xf>
    <xf numFmtId="15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168" fontId="1" fillId="0" borderId="3" xfId="2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2" fontId="1" fillId="0" borderId="9" xfId="5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0" xfId="0" applyNumberFormat="1"/>
    <xf numFmtId="164" fontId="1" fillId="0" borderId="1" xfId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164" fontId="1" fillId="0" borderId="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2" fontId="1" fillId="0" borderId="12" xfId="5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1" fillId="0" borderId="0" xfId="2" applyNumberFormat="1" applyFont="1" applyFill="1" applyBorder="1" applyAlignment="1"/>
    <xf numFmtId="0" fontId="3" fillId="0" borderId="0" xfId="5" applyFont="1" applyAlignment="1">
      <alignment horizontal="left"/>
    </xf>
    <xf numFmtId="0" fontId="3" fillId="0" borderId="6" xfId="0" applyFont="1" applyBorder="1" applyAlignment="1">
      <alignment horizontal="left"/>
    </xf>
    <xf numFmtId="15" fontId="2" fillId="0" borderId="1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0" fontId="3" fillId="0" borderId="6" xfId="5" applyFont="1" applyBorder="1" applyAlignment="1">
      <alignment horizontal="left"/>
    </xf>
    <xf numFmtId="15" fontId="2" fillId="0" borderId="7" xfId="5" applyNumberFormat="1" applyFont="1" applyBorder="1" applyAlignment="1">
      <alignment horizontal="center"/>
    </xf>
    <xf numFmtId="0" fontId="2" fillId="0" borderId="7" xfId="5" applyFont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2" fillId="0" borderId="11" xfId="5" applyFont="1" applyBorder="1" applyAlignment="1">
      <alignment horizontal="center"/>
    </xf>
    <xf numFmtId="15" fontId="2" fillId="0" borderId="11" xfId="5" applyNumberFormat="1" applyFont="1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Euro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showGridLines="0" zoomScale="90" zoomScaleNormal="90" workbookViewId="0">
      <selection activeCell="S10" sqref="S10"/>
    </sheetView>
  </sheetViews>
  <sheetFormatPr defaultRowHeight="14.5" x14ac:dyDescent="0.35"/>
  <cols>
    <col min="2" max="2" width="29.81640625" customWidth="1"/>
    <col min="3" max="5" width="8.81640625" customWidth="1"/>
    <col min="6" max="6" width="9.26953125" customWidth="1"/>
    <col min="7" max="7" width="9" hidden="1" customWidth="1"/>
    <col min="8" max="11" width="8.81640625" customWidth="1"/>
    <col min="12" max="12" width="0" hidden="1" customWidth="1"/>
    <col min="13" max="16" width="8.81640625" customWidth="1"/>
    <col min="17" max="17" width="0" hidden="1" customWidth="1"/>
    <col min="18" max="21" width="8.81640625" customWidth="1"/>
    <col min="22" max="22" width="0" hidden="1" customWidth="1"/>
  </cols>
  <sheetData>
    <row r="1" spans="1:22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" x14ac:dyDescent="0.4">
      <c r="A2" s="6"/>
      <c r="B2" s="68" t="s">
        <v>17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5">
      <c r="A3" s="6"/>
      <c r="B3" s="10"/>
      <c r="C3" s="69" t="s">
        <v>6</v>
      </c>
      <c r="D3" s="70"/>
      <c r="E3" s="70"/>
      <c r="F3" s="70"/>
      <c r="G3" s="71"/>
      <c r="H3" s="72" t="s">
        <v>7</v>
      </c>
      <c r="I3" s="70"/>
      <c r="J3" s="70"/>
      <c r="K3" s="70"/>
      <c r="L3" s="70"/>
      <c r="M3" s="72" t="s">
        <v>8</v>
      </c>
      <c r="N3" s="70"/>
      <c r="O3" s="70"/>
      <c r="P3" s="70"/>
      <c r="Q3" s="70"/>
      <c r="R3" s="72" t="s">
        <v>9</v>
      </c>
      <c r="S3" s="70"/>
      <c r="T3" s="70"/>
      <c r="U3" s="70"/>
      <c r="V3" s="70"/>
    </row>
    <row r="4" spans="1:22" x14ac:dyDescent="0.35">
      <c r="A4" s="6"/>
      <c r="B4" s="1"/>
      <c r="C4" s="4"/>
      <c r="D4" s="3"/>
      <c r="E4" s="3"/>
      <c r="F4" s="3"/>
      <c r="G4" s="22"/>
      <c r="H4" s="4"/>
      <c r="I4" s="3"/>
      <c r="J4" s="3"/>
      <c r="K4" s="3"/>
      <c r="L4" s="14"/>
      <c r="M4" s="4"/>
      <c r="N4" s="3"/>
      <c r="O4" s="3"/>
      <c r="P4" s="3"/>
      <c r="Q4" s="14"/>
      <c r="R4" s="4"/>
      <c r="S4" s="3"/>
      <c r="T4" s="3"/>
      <c r="U4" s="3"/>
      <c r="V4" s="14"/>
    </row>
    <row r="5" spans="1:22" x14ac:dyDescent="0.35">
      <c r="A5" s="6"/>
      <c r="B5" s="1" t="s">
        <v>0</v>
      </c>
      <c r="C5" s="12">
        <v>45022</v>
      </c>
      <c r="D5" s="11">
        <v>45030</v>
      </c>
      <c r="E5" s="11">
        <v>45037</v>
      </c>
      <c r="F5" s="11">
        <v>45044</v>
      </c>
      <c r="G5" s="18">
        <v>44680</v>
      </c>
      <c r="H5" s="12">
        <f t="shared" ref="H5:V5" si="0">C5</f>
        <v>45022</v>
      </c>
      <c r="I5" s="11">
        <f t="shared" si="0"/>
        <v>45030</v>
      </c>
      <c r="J5" s="11">
        <f t="shared" si="0"/>
        <v>45037</v>
      </c>
      <c r="K5" s="11">
        <f t="shared" si="0"/>
        <v>45044</v>
      </c>
      <c r="L5" s="11">
        <f t="shared" si="0"/>
        <v>44680</v>
      </c>
      <c r="M5" s="12">
        <f t="shared" si="0"/>
        <v>45022</v>
      </c>
      <c r="N5" s="11">
        <f t="shared" si="0"/>
        <v>45030</v>
      </c>
      <c r="O5" s="11">
        <f t="shared" si="0"/>
        <v>45037</v>
      </c>
      <c r="P5" s="11">
        <f t="shared" si="0"/>
        <v>45044</v>
      </c>
      <c r="Q5" s="11">
        <f t="shared" si="0"/>
        <v>44680</v>
      </c>
      <c r="R5" s="12">
        <f t="shared" si="0"/>
        <v>45022</v>
      </c>
      <c r="S5" s="11">
        <f t="shared" si="0"/>
        <v>45030</v>
      </c>
      <c r="T5" s="11">
        <f t="shared" si="0"/>
        <v>45037</v>
      </c>
      <c r="U5" s="11">
        <f t="shared" si="0"/>
        <v>45044</v>
      </c>
      <c r="V5" s="11">
        <f t="shared" si="0"/>
        <v>44680</v>
      </c>
    </row>
    <row r="6" spans="1:22" x14ac:dyDescent="0.35">
      <c r="A6" s="6"/>
      <c r="B6" s="1" t="s">
        <v>1</v>
      </c>
      <c r="C6" s="12">
        <f>C5+5</f>
        <v>45027</v>
      </c>
      <c r="D6" s="11">
        <f t="shared" ref="D6:V6" si="1">D5+5</f>
        <v>45035</v>
      </c>
      <c r="E6" s="11">
        <f>E5+5</f>
        <v>45042</v>
      </c>
      <c r="F6" s="11">
        <f t="shared" si="1"/>
        <v>45049</v>
      </c>
      <c r="G6" s="18">
        <f t="shared" si="1"/>
        <v>44685</v>
      </c>
      <c r="H6" s="12">
        <f t="shared" si="1"/>
        <v>45027</v>
      </c>
      <c r="I6" s="11">
        <f t="shared" si="1"/>
        <v>45035</v>
      </c>
      <c r="J6" s="11">
        <f>J5+5</f>
        <v>45042</v>
      </c>
      <c r="K6" s="11">
        <f t="shared" si="1"/>
        <v>45049</v>
      </c>
      <c r="L6" s="11">
        <f t="shared" si="1"/>
        <v>44685</v>
      </c>
      <c r="M6" s="12">
        <f t="shared" si="1"/>
        <v>45027</v>
      </c>
      <c r="N6" s="11">
        <f t="shared" si="1"/>
        <v>45035</v>
      </c>
      <c r="O6" s="11">
        <f>O5+5</f>
        <v>45042</v>
      </c>
      <c r="P6" s="11">
        <f t="shared" si="1"/>
        <v>45049</v>
      </c>
      <c r="Q6" s="11">
        <f t="shared" si="1"/>
        <v>44685</v>
      </c>
      <c r="R6" s="12">
        <f t="shared" si="1"/>
        <v>45027</v>
      </c>
      <c r="S6" s="11">
        <f t="shared" si="1"/>
        <v>45035</v>
      </c>
      <c r="T6" s="11">
        <f>T5+5</f>
        <v>45042</v>
      </c>
      <c r="U6" s="11">
        <f t="shared" si="1"/>
        <v>45049</v>
      </c>
      <c r="V6" s="11">
        <f t="shared" si="1"/>
        <v>44685</v>
      </c>
    </row>
    <row r="7" spans="1:22" x14ac:dyDescent="0.35">
      <c r="A7" s="6"/>
      <c r="B7" s="1" t="s">
        <v>10</v>
      </c>
      <c r="C7" s="13">
        <f>C6+91</f>
        <v>45118</v>
      </c>
      <c r="D7" s="7">
        <f>D6+91</f>
        <v>45126</v>
      </c>
      <c r="E7" s="7">
        <f>E6+91</f>
        <v>45133</v>
      </c>
      <c r="F7" s="7">
        <f>F6+91</f>
        <v>45140</v>
      </c>
      <c r="G7" s="19">
        <f>G6+91</f>
        <v>44776</v>
      </c>
      <c r="H7" s="13">
        <f>H6+182</f>
        <v>45209</v>
      </c>
      <c r="I7" s="7">
        <f>I6+182</f>
        <v>45217</v>
      </c>
      <c r="J7" s="7">
        <f>J6+182</f>
        <v>45224</v>
      </c>
      <c r="K7" s="7">
        <f>K6+182</f>
        <v>45231</v>
      </c>
      <c r="L7" s="7">
        <f>L6+182</f>
        <v>44867</v>
      </c>
      <c r="M7" s="13">
        <f>M6+273</f>
        <v>45300</v>
      </c>
      <c r="N7" s="7">
        <f>N6+273</f>
        <v>45308</v>
      </c>
      <c r="O7" s="7">
        <f>O6+273</f>
        <v>45315</v>
      </c>
      <c r="P7" s="7">
        <f>P6+273</f>
        <v>45322</v>
      </c>
      <c r="Q7" s="7">
        <f>Q6+273</f>
        <v>44958</v>
      </c>
      <c r="R7" s="13">
        <f>R6+364</f>
        <v>45391</v>
      </c>
      <c r="S7" s="7">
        <f>S6+364</f>
        <v>45399</v>
      </c>
      <c r="T7" s="7">
        <f>T6+364</f>
        <v>45406</v>
      </c>
      <c r="U7" s="7">
        <f>U6+364</f>
        <v>45413</v>
      </c>
      <c r="V7" s="7">
        <f>V6+364</f>
        <v>45049</v>
      </c>
    </row>
    <row r="8" spans="1:22" x14ac:dyDescent="0.35">
      <c r="A8" s="6"/>
      <c r="B8" s="1"/>
      <c r="C8" s="4"/>
      <c r="D8" s="3"/>
      <c r="E8" s="3"/>
      <c r="F8" s="3"/>
      <c r="G8" s="17"/>
      <c r="H8" s="4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</row>
    <row r="9" spans="1:22" x14ac:dyDescent="0.35">
      <c r="A9" s="6"/>
      <c r="B9" s="1" t="s">
        <v>5</v>
      </c>
      <c r="C9" s="23">
        <v>1200</v>
      </c>
      <c r="D9" s="24">
        <v>1200</v>
      </c>
      <c r="E9" s="24">
        <v>1200</v>
      </c>
      <c r="F9" s="24">
        <v>1200</v>
      </c>
      <c r="G9" s="25"/>
      <c r="H9" s="23">
        <v>3000</v>
      </c>
      <c r="I9" s="24">
        <v>3000</v>
      </c>
      <c r="J9" s="24">
        <v>3000</v>
      </c>
      <c r="K9" s="24">
        <v>3000</v>
      </c>
      <c r="L9" s="24"/>
      <c r="M9" s="23">
        <v>4000</v>
      </c>
      <c r="N9" s="24">
        <v>4000</v>
      </c>
      <c r="O9" s="24">
        <v>4000</v>
      </c>
      <c r="P9" s="24">
        <v>4000</v>
      </c>
      <c r="Q9" s="24"/>
      <c r="R9" s="23">
        <v>4250</v>
      </c>
      <c r="S9" s="24">
        <v>4250</v>
      </c>
      <c r="T9" s="24">
        <v>4250</v>
      </c>
      <c r="U9" s="24">
        <v>4250</v>
      </c>
      <c r="V9" s="24">
        <v>4200</v>
      </c>
    </row>
    <row r="10" spans="1:22" x14ac:dyDescent="0.35">
      <c r="A10" s="6"/>
      <c r="B10" s="1" t="s">
        <v>2</v>
      </c>
      <c r="C10" s="23">
        <v>380</v>
      </c>
      <c r="D10" s="24">
        <v>1080</v>
      </c>
      <c r="E10" s="24">
        <v>681</v>
      </c>
      <c r="F10" s="24">
        <v>1200</v>
      </c>
      <c r="G10" s="24"/>
      <c r="H10" s="23">
        <v>3000</v>
      </c>
      <c r="I10" s="24">
        <v>3120</v>
      </c>
      <c r="J10" s="24">
        <v>3518</v>
      </c>
      <c r="K10" s="24">
        <v>3000</v>
      </c>
      <c r="L10" s="24"/>
      <c r="M10" s="23">
        <v>3318</v>
      </c>
      <c r="N10" s="24">
        <v>4000</v>
      </c>
      <c r="O10" s="24">
        <v>4000</v>
      </c>
      <c r="P10" s="24">
        <v>4000</v>
      </c>
      <c r="Q10" s="24"/>
      <c r="R10" s="23">
        <v>5751</v>
      </c>
      <c r="S10" s="24">
        <v>4250</v>
      </c>
      <c r="T10" s="24">
        <v>4250</v>
      </c>
      <c r="U10" s="24">
        <v>4250</v>
      </c>
      <c r="V10" s="24">
        <v>4200</v>
      </c>
    </row>
    <row r="11" spans="1:22" x14ac:dyDescent="0.35">
      <c r="A11" s="5"/>
      <c r="B11" s="1" t="s">
        <v>3</v>
      </c>
      <c r="C11" s="23">
        <v>830</v>
      </c>
      <c r="D11" s="24">
        <v>1830</v>
      </c>
      <c r="E11" s="24">
        <v>1481</v>
      </c>
      <c r="F11" s="24">
        <v>2191</v>
      </c>
      <c r="G11" s="25"/>
      <c r="H11" s="23">
        <v>6203</v>
      </c>
      <c r="I11" s="24">
        <v>4504</v>
      </c>
      <c r="J11" s="24">
        <v>4691</v>
      </c>
      <c r="K11" s="24">
        <v>6363</v>
      </c>
      <c r="L11" s="24"/>
      <c r="M11" s="23">
        <v>7468</v>
      </c>
      <c r="N11" s="24">
        <v>7227</v>
      </c>
      <c r="O11" s="24">
        <v>6661</v>
      </c>
      <c r="P11" s="24">
        <v>6813</v>
      </c>
      <c r="Q11" s="24"/>
      <c r="R11" s="23">
        <v>11617</v>
      </c>
      <c r="S11" s="24">
        <v>8570</v>
      </c>
      <c r="T11" s="24">
        <v>7470</v>
      </c>
      <c r="U11" s="24">
        <v>4503</v>
      </c>
      <c r="V11" s="24">
        <v>9178</v>
      </c>
    </row>
    <row r="12" spans="1:22" x14ac:dyDescent="0.35">
      <c r="A12" s="5"/>
      <c r="B12" s="1"/>
      <c r="C12" s="4"/>
      <c r="D12" s="3"/>
      <c r="E12" s="3"/>
      <c r="F12" s="3"/>
      <c r="G12" s="17"/>
      <c r="H12" s="4"/>
      <c r="I12" s="3"/>
      <c r="J12" s="3"/>
      <c r="K12" s="3"/>
      <c r="L12" s="3"/>
      <c r="M12" s="4"/>
      <c r="N12" s="3"/>
      <c r="O12" s="3"/>
      <c r="P12" s="3"/>
      <c r="Q12" s="3"/>
      <c r="R12" s="4"/>
      <c r="S12" s="3"/>
      <c r="T12" s="3"/>
      <c r="U12" s="3"/>
      <c r="V12" s="3"/>
    </row>
    <row r="13" spans="1:22" x14ac:dyDescent="0.35">
      <c r="A13" s="5"/>
      <c r="B13" s="1" t="s">
        <v>11</v>
      </c>
      <c r="C13" s="15">
        <v>7.7610000000000001</v>
      </c>
      <c r="D13" s="9">
        <v>7.7720000000000002</v>
      </c>
      <c r="E13" s="9">
        <v>7.8419999999999996</v>
      </c>
      <c r="F13" s="9">
        <v>7.9509999999999996</v>
      </c>
      <c r="G13" s="20"/>
      <c r="H13" s="15">
        <v>8.1050000000000004</v>
      </c>
      <c r="I13" s="9">
        <v>8.2550000000000008</v>
      </c>
      <c r="J13" s="9">
        <v>8.3729999999999993</v>
      </c>
      <c r="K13" s="9">
        <v>8.3629999999999995</v>
      </c>
      <c r="L13" s="9"/>
      <c r="M13" s="15">
        <v>8.07</v>
      </c>
      <c r="N13" s="9">
        <v>8.1630000000000003</v>
      </c>
      <c r="O13" s="9">
        <v>8.2989999999999995</v>
      </c>
      <c r="P13" s="9">
        <v>8.3989999999999991</v>
      </c>
      <c r="Q13" s="9"/>
      <c r="R13" s="15">
        <v>7.8959999999999999</v>
      </c>
      <c r="S13" s="9">
        <v>7.9320000000000004</v>
      </c>
      <c r="T13" s="9">
        <v>8.0719999999999992</v>
      </c>
      <c r="U13" s="9">
        <v>8.2870000000000008</v>
      </c>
      <c r="V13" s="9">
        <v>5.79</v>
      </c>
    </row>
    <row r="14" spans="1:22" x14ac:dyDescent="0.35">
      <c r="A14" s="5"/>
      <c r="B14" s="1" t="s">
        <v>12</v>
      </c>
      <c r="C14" s="15">
        <v>7.9139999999999997</v>
      </c>
      <c r="D14" s="9">
        <v>7.9260000000000002</v>
      </c>
      <c r="E14" s="9">
        <v>7.9980000000000002</v>
      </c>
      <c r="F14" s="9">
        <v>8.1120000000000001</v>
      </c>
      <c r="G14" s="20"/>
      <c r="H14" s="15">
        <v>8.4459999999999997</v>
      </c>
      <c r="I14" s="9">
        <v>8.609</v>
      </c>
      <c r="J14" s="9">
        <v>8.7379999999999995</v>
      </c>
      <c r="K14" s="9">
        <v>8.7270000000000003</v>
      </c>
      <c r="L14" s="9"/>
      <c r="M14" s="15">
        <v>8.5879999999999992</v>
      </c>
      <c r="N14" s="9">
        <v>8.6940000000000008</v>
      </c>
      <c r="O14" s="9">
        <v>8.8480000000000008</v>
      </c>
      <c r="P14" s="9">
        <v>8.9619999999999997</v>
      </c>
      <c r="Q14" s="9"/>
      <c r="R14" s="15">
        <v>8.5709999999999997</v>
      </c>
      <c r="S14" s="9">
        <v>8.6129999999999995</v>
      </c>
      <c r="T14" s="9">
        <v>8.7789999999999999</v>
      </c>
      <c r="U14" s="9">
        <v>9.0335601393544742</v>
      </c>
      <c r="V14" s="9">
        <v>6.15</v>
      </c>
    </row>
    <row r="15" spans="1:22" x14ac:dyDescent="0.35">
      <c r="A15" s="5"/>
      <c r="B15" s="1" t="s">
        <v>13</v>
      </c>
      <c r="C15" s="15">
        <v>7.7009999999999996</v>
      </c>
      <c r="D15" s="9">
        <v>7.7210000000000001</v>
      </c>
      <c r="E15" s="9">
        <v>7.6210000000000004</v>
      </c>
      <c r="F15" s="9">
        <v>7.9420000000000002</v>
      </c>
      <c r="G15" s="20"/>
      <c r="H15" s="15">
        <v>7.8209999999999997</v>
      </c>
      <c r="I15" s="9">
        <v>8.0619999999999994</v>
      </c>
      <c r="J15" s="9">
        <v>8.2230000000000008</v>
      </c>
      <c r="K15" s="9">
        <v>8.343</v>
      </c>
      <c r="L15" s="9"/>
      <c r="M15" s="15">
        <v>7.5270000000000001</v>
      </c>
      <c r="N15" s="9">
        <v>7.8879999999999999</v>
      </c>
      <c r="O15" s="9">
        <v>8.1620000000000008</v>
      </c>
      <c r="P15" s="9">
        <v>8.1419999999999995</v>
      </c>
      <c r="Q15" s="9"/>
      <c r="R15" s="15">
        <v>6.117</v>
      </c>
      <c r="S15" s="9">
        <v>7.9020000000000001</v>
      </c>
      <c r="T15" s="9">
        <v>7.9969999999999999</v>
      </c>
      <c r="U15" s="9">
        <v>8.0299999999999994</v>
      </c>
      <c r="V15" s="9">
        <v>5.73</v>
      </c>
    </row>
    <row r="16" spans="1:22" x14ac:dyDescent="0.35">
      <c r="A16" s="5"/>
      <c r="B16" s="1" t="s">
        <v>14</v>
      </c>
      <c r="C16" s="15">
        <v>7.8819999999999997</v>
      </c>
      <c r="D16" s="9">
        <v>7.8620000000000001</v>
      </c>
      <c r="E16" s="9">
        <v>8.0020000000000007</v>
      </c>
      <c r="F16" s="9">
        <v>8.0020000000000007</v>
      </c>
      <c r="G16" s="20"/>
      <c r="H16" s="15">
        <v>8.2729999999999997</v>
      </c>
      <c r="I16" s="9">
        <v>8.343</v>
      </c>
      <c r="J16" s="9">
        <v>8.4329999999999998</v>
      </c>
      <c r="K16" s="9">
        <v>8.3829999999999991</v>
      </c>
      <c r="L16" s="9"/>
      <c r="M16" s="15">
        <v>8.2430000000000003</v>
      </c>
      <c r="N16" s="9">
        <v>8.2759999999999998</v>
      </c>
      <c r="O16" s="9">
        <v>8.3559999999999999</v>
      </c>
      <c r="P16" s="9">
        <v>8.4499999999999993</v>
      </c>
      <c r="Q16" s="9"/>
      <c r="R16" s="15">
        <v>8.0470000000000006</v>
      </c>
      <c r="S16" s="9">
        <v>8.0069999999999997</v>
      </c>
      <c r="T16" s="9">
        <v>8.1969999999999992</v>
      </c>
      <c r="U16" s="9">
        <v>8.5449999999999999</v>
      </c>
      <c r="V16" s="9">
        <v>5.86</v>
      </c>
    </row>
    <row r="17" spans="1:22" x14ac:dyDescent="0.35">
      <c r="A17" s="5"/>
      <c r="B17" s="1" t="s">
        <v>15</v>
      </c>
      <c r="C17" s="15">
        <v>8.5030000000000001</v>
      </c>
      <c r="D17" s="9">
        <v>8.5030000000000001</v>
      </c>
      <c r="E17" s="9">
        <v>8.5030000000000001</v>
      </c>
      <c r="F17" s="9">
        <v>8.5030000000000001</v>
      </c>
      <c r="G17" s="20"/>
      <c r="H17" s="15">
        <v>8.4329999999999998</v>
      </c>
      <c r="I17" s="9">
        <v>8.6440000000000001</v>
      </c>
      <c r="J17" s="9">
        <v>8.6240000000000006</v>
      </c>
      <c r="K17" s="9">
        <v>8.6039999999999992</v>
      </c>
      <c r="L17" s="9"/>
      <c r="M17" s="15">
        <v>8.43</v>
      </c>
      <c r="N17" s="9">
        <v>8.4359999999999999</v>
      </c>
      <c r="O17" s="9">
        <v>8.5429999999999993</v>
      </c>
      <c r="P17" s="9">
        <v>8.6839999999999993</v>
      </c>
      <c r="Q17" s="9"/>
      <c r="R17" s="15">
        <v>8.3829999999999991</v>
      </c>
      <c r="S17" s="9">
        <v>8.4380000000000006</v>
      </c>
      <c r="T17" s="9">
        <v>8.4879999999999995</v>
      </c>
      <c r="U17" s="9">
        <v>8.6750000000000007</v>
      </c>
      <c r="V17" s="9">
        <v>6.2</v>
      </c>
    </row>
    <row r="18" spans="1:22" x14ac:dyDescent="0.35">
      <c r="A18" s="5"/>
      <c r="B18" s="2" t="s">
        <v>4</v>
      </c>
      <c r="C18" s="16">
        <f>+C11/C10</f>
        <v>2.1842105263157894</v>
      </c>
      <c r="D18" s="8">
        <f>+D11/D10</f>
        <v>1.6944444444444444</v>
      </c>
      <c r="E18" s="8">
        <f>+E11/E10</f>
        <v>2.1747430249632891</v>
      </c>
      <c r="F18" s="8">
        <f t="shared" ref="F18:V18" si="2">+F11/F10</f>
        <v>1.8258333333333334</v>
      </c>
      <c r="G18" s="21" t="e">
        <f>+G11/G10</f>
        <v>#DIV/0!</v>
      </c>
      <c r="H18" s="16">
        <f t="shared" si="2"/>
        <v>2.0676666666666668</v>
      </c>
      <c r="I18" s="8">
        <f>+I11/I10</f>
        <v>1.4435897435897436</v>
      </c>
      <c r="J18" s="8">
        <f t="shared" si="2"/>
        <v>1.3334280841387152</v>
      </c>
      <c r="K18" s="8">
        <f t="shared" si="2"/>
        <v>2.121</v>
      </c>
      <c r="L18" s="8" t="e">
        <f t="shared" si="2"/>
        <v>#DIV/0!</v>
      </c>
      <c r="M18" s="16">
        <f t="shared" si="2"/>
        <v>2.2507534659433395</v>
      </c>
      <c r="N18" s="8">
        <f>+N11/N10</f>
        <v>1.8067500000000001</v>
      </c>
      <c r="O18" s="8">
        <f t="shared" si="2"/>
        <v>1.6652499999999999</v>
      </c>
      <c r="P18" s="8">
        <f t="shared" si="2"/>
        <v>1.7032499999999999</v>
      </c>
      <c r="Q18" s="8" t="e">
        <f t="shared" si="2"/>
        <v>#DIV/0!</v>
      </c>
      <c r="R18" s="16">
        <f t="shared" si="2"/>
        <v>2.01999652234394</v>
      </c>
      <c r="S18" s="8">
        <f>+S11/S10</f>
        <v>2.0164705882352942</v>
      </c>
      <c r="T18" s="8">
        <f t="shared" si="2"/>
        <v>1.7576470588235293</v>
      </c>
      <c r="U18" s="8">
        <f t="shared" si="2"/>
        <v>1.0595294117647058</v>
      </c>
      <c r="V18" s="8">
        <f t="shared" si="2"/>
        <v>2.1852380952380952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pageSetup paperSize="9" orientation="portrait" horizontalDpi="300" verticalDpi="300" r:id="rId1"/>
  <headerFooter>
    <oddFooter>&amp;L_x000D_&amp;1#&amp;"Calibri"&amp;8&amp;K000000 Classified as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R18"/>
  <sheetViews>
    <sheetView showGridLines="0" zoomScaleNormal="100" workbookViewId="0">
      <selection activeCell="C18" sqref="C18:R18"/>
    </sheetView>
  </sheetViews>
  <sheetFormatPr defaultRowHeight="14.5" x14ac:dyDescent="0.35"/>
  <cols>
    <col min="2" max="2" width="26.81640625" bestFit="1" customWidth="1"/>
    <col min="16" max="16" width="9" bestFit="1" customWidth="1"/>
  </cols>
  <sheetData>
    <row r="2" spans="2:18" ht="18" x14ac:dyDescent="0.4">
      <c r="B2" s="68" t="s">
        <v>22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18" x14ac:dyDescent="0.35">
      <c r="B3" s="10"/>
      <c r="C3" s="69" t="s">
        <v>6</v>
      </c>
      <c r="D3" s="70"/>
      <c r="E3" s="70"/>
      <c r="F3" s="71"/>
      <c r="G3" s="72" t="s">
        <v>7</v>
      </c>
      <c r="H3" s="70"/>
      <c r="I3" s="70"/>
      <c r="J3" s="70"/>
      <c r="K3" s="72" t="s">
        <v>8</v>
      </c>
      <c r="L3" s="70"/>
      <c r="M3" s="70"/>
      <c r="N3" s="70"/>
      <c r="O3" s="72" t="s">
        <v>9</v>
      </c>
      <c r="P3" s="70"/>
      <c r="Q3" s="70"/>
      <c r="R3" s="70"/>
    </row>
    <row r="4" spans="2:18" x14ac:dyDescent="0.35">
      <c r="B4" s="1"/>
      <c r="C4" s="4"/>
      <c r="D4" s="3"/>
      <c r="E4" s="3"/>
      <c r="F4" s="17"/>
      <c r="G4" s="4"/>
      <c r="H4" s="3"/>
      <c r="I4" s="3"/>
      <c r="J4" s="3"/>
      <c r="K4" s="4"/>
      <c r="L4" s="3"/>
      <c r="M4" s="3"/>
      <c r="N4" s="3"/>
      <c r="O4" s="4"/>
      <c r="P4" s="3"/>
      <c r="Q4" s="3"/>
      <c r="R4" s="3"/>
    </row>
    <row r="5" spans="2:18" x14ac:dyDescent="0.35">
      <c r="B5" s="1" t="s">
        <v>0</v>
      </c>
      <c r="C5" s="12">
        <v>45327</v>
      </c>
      <c r="D5" s="11">
        <v>45334</v>
      </c>
      <c r="E5" s="11">
        <v>45341</v>
      </c>
      <c r="F5" s="18">
        <v>45348</v>
      </c>
      <c r="G5" s="12">
        <f t="shared" ref="G5:R5" si="0">C5</f>
        <v>45327</v>
      </c>
      <c r="H5" s="11">
        <f t="shared" si="0"/>
        <v>45334</v>
      </c>
      <c r="I5" s="11">
        <f t="shared" si="0"/>
        <v>45341</v>
      </c>
      <c r="J5" s="11">
        <f t="shared" si="0"/>
        <v>45348</v>
      </c>
      <c r="K5" s="12">
        <f t="shared" si="0"/>
        <v>45327</v>
      </c>
      <c r="L5" s="11">
        <f t="shared" si="0"/>
        <v>45334</v>
      </c>
      <c r="M5" s="11">
        <f t="shared" si="0"/>
        <v>45341</v>
      </c>
      <c r="N5" s="11">
        <f t="shared" si="0"/>
        <v>45348</v>
      </c>
      <c r="O5" s="12">
        <f t="shared" si="0"/>
        <v>45327</v>
      </c>
      <c r="P5" s="11">
        <f t="shared" si="0"/>
        <v>45334</v>
      </c>
      <c r="Q5" s="11">
        <f t="shared" si="0"/>
        <v>45341</v>
      </c>
      <c r="R5" s="11">
        <f t="shared" si="0"/>
        <v>45348</v>
      </c>
    </row>
    <row r="6" spans="2:18" x14ac:dyDescent="0.35">
      <c r="B6" s="1" t="s">
        <v>1</v>
      </c>
      <c r="C6" s="12">
        <f t="shared" ref="C6:R6" si="1">C5+2</f>
        <v>45329</v>
      </c>
      <c r="D6" s="11">
        <f t="shared" si="1"/>
        <v>45336</v>
      </c>
      <c r="E6" s="11">
        <f t="shared" si="1"/>
        <v>45343</v>
      </c>
      <c r="F6" s="18">
        <f t="shared" si="1"/>
        <v>45350</v>
      </c>
      <c r="G6" s="12">
        <f t="shared" si="1"/>
        <v>45329</v>
      </c>
      <c r="H6" s="11">
        <f t="shared" si="1"/>
        <v>45336</v>
      </c>
      <c r="I6" s="11">
        <f t="shared" si="1"/>
        <v>45343</v>
      </c>
      <c r="J6" s="11">
        <f t="shared" si="1"/>
        <v>45350</v>
      </c>
      <c r="K6" s="12">
        <f t="shared" si="1"/>
        <v>45329</v>
      </c>
      <c r="L6" s="11">
        <f t="shared" si="1"/>
        <v>45336</v>
      </c>
      <c r="M6" s="11">
        <f t="shared" si="1"/>
        <v>45343</v>
      </c>
      <c r="N6" s="11">
        <f t="shared" si="1"/>
        <v>45350</v>
      </c>
      <c r="O6" s="12">
        <f t="shared" si="1"/>
        <v>45329</v>
      </c>
      <c r="P6" s="11">
        <f t="shared" si="1"/>
        <v>45336</v>
      </c>
      <c r="Q6" s="11">
        <f t="shared" si="1"/>
        <v>45343</v>
      </c>
      <c r="R6" s="11">
        <f t="shared" si="1"/>
        <v>45350</v>
      </c>
    </row>
    <row r="7" spans="2:18" x14ac:dyDescent="0.35">
      <c r="B7" s="1" t="s">
        <v>10</v>
      </c>
      <c r="C7" s="13">
        <f>C6+91</f>
        <v>45420</v>
      </c>
      <c r="D7" s="7">
        <f>D6+91</f>
        <v>45427</v>
      </c>
      <c r="E7" s="7">
        <f>E6+91</f>
        <v>45434</v>
      </c>
      <c r="F7" s="19">
        <f>F6+91</f>
        <v>45441</v>
      </c>
      <c r="G7" s="13">
        <f>G6+182</f>
        <v>45511</v>
      </c>
      <c r="H7" s="7">
        <f>H6+182</f>
        <v>45518</v>
      </c>
      <c r="I7" s="7">
        <f>I6+182</f>
        <v>45525</v>
      </c>
      <c r="J7" s="7">
        <f>J6+182</f>
        <v>45532</v>
      </c>
      <c r="K7" s="13">
        <f>K6+273</f>
        <v>45602</v>
      </c>
      <c r="L7" s="7">
        <f>L6+273</f>
        <v>45609</v>
      </c>
      <c r="M7" s="7">
        <f>M6+273</f>
        <v>45616</v>
      </c>
      <c r="N7" s="7">
        <f>N6+273</f>
        <v>45623</v>
      </c>
      <c r="O7" s="13">
        <f>O6+364</f>
        <v>45693</v>
      </c>
      <c r="P7" s="7">
        <f>P6+364</f>
        <v>45700</v>
      </c>
      <c r="Q7" s="7">
        <f>Q6+364</f>
        <v>45707</v>
      </c>
      <c r="R7" s="7">
        <f>R6+364</f>
        <v>45714</v>
      </c>
    </row>
    <row r="8" spans="2:18" x14ac:dyDescent="0.35">
      <c r="B8" s="1"/>
      <c r="C8" s="4"/>
      <c r="D8" s="3"/>
      <c r="E8" s="3"/>
      <c r="F8" s="17"/>
      <c r="G8" s="4"/>
      <c r="H8" s="3"/>
      <c r="I8" s="3"/>
      <c r="J8" s="3"/>
      <c r="K8" s="4"/>
      <c r="L8" s="3"/>
      <c r="M8" s="3"/>
      <c r="N8" s="3"/>
      <c r="O8" s="4"/>
      <c r="P8" s="3"/>
      <c r="Q8" s="3"/>
      <c r="R8" s="3"/>
    </row>
    <row r="9" spans="2:18" x14ac:dyDescent="0.35">
      <c r="B9" s="1" t="s">
        <v>5</v>
      </c>
      <c r="C9" s="23">
        <v>1000</v>
      </c>
      <c r="D9" s="24">
        <v>1000</v>
      </c>
      <c r="E9" s="24">
        <v>1000</v>
      </c>
      <c r="F9" s="24">
        <v>1000</v>
      </c>
      <c r="G9" s="23">
        <v>2500</v>
      </c>
      <c r="H9" s="24">
        <v>2500</v>
      </c>
      <c r="I9" s="24">
        <v>2500</v>
      </c>
      <c r="J9" s="24">
        <v>2500</v>
      </c>
      <c r="K9" s="23">
        <v>3200</v>
      </c>
      <c r="L9" s="24">
        <v>3200</v>
      </c>
      <c r="M9" s="24">
        <v>3200</v>
      </c>
      <c r="N9" s="24">
        <v>3200</v>
      </c>
      <c r="O9" s="23">
        <v>3800</v>
      </c>
      <c r="P9" s="24">
        <v>3800</v>
      </c>
      <c r="Q9" s="24">
        <v>3800</v>
      </c>
      <c r="R9" s="24">
        <v>3800</v>
      </c>
    </row>
    <row r="10" spans="2:18" x14ac:dyDescent="0.35">
      <c r="B10" s="1" t="s">
        <v>2</v>
      </c>
      <c r="C10" s="23">
        <v>1000</v>
      </c>
      <c r="D10" s="24">
        <v>1000</v>
      </c>
      <c r="E10" s="24">
        <v>1000</v>
      </c>
      <c r="F10" s="25">
        <v>1000</v>
      </c>
      <c r="G10" s="23">
        <v>2500</v>
      </c>
      <c r="H10" s="24">
        <v>2500</v>
      </c>
      <c r="I10" s="24">
        <v>2500</v>
      </c>
      <c r="J10" s="24">
        <v>2500</v>
      </c>
      <c r="K10" s="23">
        <v>3200</v>
      </c>
      <c r="L10" s="24">
        <v>3200</v>
      </c>
      <c r="M10" s="24">
        <v>3200</v>
      </c>
      <c r="N10" s="24">
        <v>3200</v>
      </c>
      <c r="O10" s="23">
        <v>3800</v>
      </c>
      <c r="P10" s="24">
        <v>3800</v>
      </c>
      <c r="Q10" s="24">
        <v>3800</v>
      </c>
      <c r="R10" s="24">
        <v>3800</v>
      </c>
    </row>
    <row r="11" spans="2:18" x14ac:dyDescent="0.35">
      <c r="B11" s="1" t="s">
        <v>3</v>
      </c>
      <c r="C11" s="23">
        <v>4020</v>
      </c>
      <c r="D11" s="24">
        <v>3491</v>
      </c>
      <c r="E11" s="24">
        <v>3727</v>
      </c>
      <c r="F11" s="25">
        <v>3543</v>
      </c>
      <c r="G11" s="23">
        <v>11909</v>
      </c>
      <c r="H11" s="24">
        <v>11920</v>
      </c>
      <c r="I11" s="24">
        <v>13657</v>
      </c>
      <c r="J11" s="24">
        <v>11980</v>
      </c>
      <c r="K11" s="23">
        <v>10271</v>
      </c>
      <c r="L11" s="24">
        <v>15103</v>
      </c>
      <c r="M11" s="24">
        <v>10546</v>
      </c>
      <c r="N11" s="24">
        <v>13278</v>
      </c>
      <c r="O11" s="23">
        <v>10736</v>
      </c>
      <c r="P11" s="24">
        <v>13653</v>
      </c>
      <c r="Q11" s="24">
        <v>7497</v>
      </c>
      <c r="R11" s="24">
        <v>15050</v>
      </c>
    </row>
    <row r="12" spans="2:18" x14ac:dyDescent="0.35">
      <c r="B12" s="1"/>
      <c r="C12" s="4"/>
      <c r="D12" s="3"/>
      <c r="E12" s="3"/>
      <c r="F12" s="17"/>
      <c r="G12" s="4"/>
      <c r="H12" s="3"/>
      <c r="I12" s="3"/>
      <c r="J12" s="3"/>
      <c r="K12" s="4"/>
      <c r="L12" s="3"/>
      <c r="M12" s="3"/>
      <c r="N12" s="3"/>
      <c r="O12" s="4"/>
      <c r="P12" s="3"/>
      <c r="Q12" s="3"/>
      <c r="R12" s="3"/>
    </row>
    <row r="13" spans="2:18" x14ac:dyDescent="0.35">
      <c r="B13" s="1" t="s">
        <v>11</v>
      </c>
      <c r="C13" s="15">
        <v>8.4350000000000005</v>
      </c>
      <c r="D13" s="9">
        <v>8.4749999999999996</v>
      </c>
      <c r="E13" s="9">
        <v>8.4350000000000005</v>
      </c>
      <c r="F13" s="20">
        <v>8.4689999999999994</v>
      </c>
      <c r="G13" s="15">
        <v>8.61</v>
      </c>
      <c r="H13" s="9">
        <v>8.5749999999999993</v>
      </c>
      <c r="I13" s="9">
        <v>8.5389999999999997</v>
      </c>
      <c r="J13" s="9">
        <v>8.5039999999999996</v>
      </c>
      <c r="K13" s="15">
        <v>8.4779999999999998</v>
      </c>
      <c r="L13" s="9">
        <v>8.4410000000000007</v>
      </c>
      <c r="M13" s="9">
        <v>8.3960000000000008</v>
      </c>
      <c r="N13" s="9">
        <v>8.3710000000000004</v>
      </c>
      <c r="O13" s="15">
        <v>8.2430000000000003</v>
      </c>
      <c r="P13" s="9">
        <v>8.2219999999999995</v>
      </c>
      <c r="Q13" s="9">
        <v>8.2219999999999995</v>
      </c>
      <c r="R13" s="9">
        <v>8.1869999999999994</v>
      </c>
    </row>
    <row r="14" spans="2:18" x14ac:dyDescent="0.35">
      <c r="B14" s="1" t="s">
        <v>12</v>
      </c>
      <c r="C14" s="15">
        <v>8.6199999999999992</v>
      </c>
      <c r="D14" s="9">
        <v>8.66</v>
      </c>
      <c r="E14" s="9">
        <v>8.6199999999999992</v>
      </c>
      <c r="F14" s="20">
        <v>8.65</v>
      </c>
      <c r="G14" s="15">
        <v>9</v>
      </c>
      <c r="H14" s="9">
        <v>8.9600000000000009</v>
      </c>
      <c r="I14" s="9">
        <v>8.92</v>
      </c>
      <c r="J14" s="9">
        <v>8.8800000000000008</v>
      </c>
      <c r="K14" s="15" t="s">
        <v>24</v>
      </c>
      <c r="L14" s="9">
        <v>9.01</v>
      </c>
      <c r="M14" s="9">
        <v>8.9600000000000009</v>
      </c>
      <c r="N14" s="9">
        <v>8.93</v>
      </c>
      <c r="O14" s="15">
        <v>8.98</v>
      </c>
      <c r="P14" s="9">
        <v>8.9600000000000009</v>
      </c>
      <c r="Q14" s="9">
        <v>8.9600000000000009</v>
      </c>
      <c r="R14" s="9">
        <v>8.91</v>
      </c>
    </row>
    <row r="15" spans="2:18" x14ac:dyDescent="0.35">
      <c r="B15" s="1" t="s">
        <v>13</v>
      </c>
      <c r="C15" s="15">
        <v>8.3829999999999991</v>
      </c>
      <c r="D15" s="9">
        <v>8.4030000000000005</v>
      </c>
      <c r="E15" s="9">
        <v>8.3230000000000004</v>
      </c>
      <c r="F15" s="20">
        <v>8.423</v>
      </c>
      <c r="G15" s="15">
        <v>8.5229999999999997</v>
      </c>
      <c r="H15" s="9">
        <v>8.4830000000000005</v>
      </c>
      <c r="I15" s="9">
        <v>8.5229999999999997</v>
      </c>
      <c r="J15" s="9">
        <v>8.423</v>
      </c>
      <c r="K15" s="15">
        <v>8.39</v>
      </c>
      <c r="L15" s="9">
        <v>8.4160000000000004</v>
      </c>
      <c r="M15" s="9">
        <v>8.39</v>
      </c>
      <c r="N15" s="9">
        <v>8.3629999999999995</v>
      </c>
      <c r="O15" s="15">
        <v>8.2129999999999992</v>
      </c>
      <c r="P15" s="9">
        <v>8.218</v>
      </c>
      <c r="Q15" s="9">
        <v>8.1720000000000006</v>
      </c>
      <c r="R15" s="9">
        <v>8.1720000000000006</v>
      </c>
    </row>
    <row r="16" spans="2:18" x14ac:dyDescent="0.35">
      <c r="B16" s="1" t="s">
        <v>14</v>
      </c>
      <c r="C16" s="15">
        <v>8.5429999999999993</v>
      </c>
      <c r="D16" s="9">
        <v>8.5429999999999993</v>
      </c>
      <c r="E16" s="9">
        <v>8.5030000000000001</v>
      </c>
      <c r="F16" s="20">
        <v>8.5429999999999993</v>
      </c>
      <c r="G16" s="15">
        <v>8.6440000000000001</v>
      </c>
      <c r="H16" s="9">
        <v>8.5939999999999994</v>
      </c>
      <c r="I16" s="9">
        <v>8.5530000000000008</v>
      </c>
      <c r="J16" s="9">
        <v>8.5229999999999997</v>
      </c>
      <c r="K16" s="15">
        <v>8.5030000000000001</v>
      </c>
      <c r="L16" s="9">
        <v>8.4499999999999993</v>
      </c>
      <c r="M16" s="9">
        <v>8.4030000000000005</v>
      </c>
      <c r="N16" s="9">
        <v>8.39</v>
      </c>
      <c r="O16" s="15">
        <v>8.2680000000000007</v>
      </c>
      <c r="P16" s="9">
        <v>8.2330000000000005</v>
      </c>
      <c r="Q16" s="9">
        <v>8.3079999999999998</v>
      </c>
      <c r="R16" s="9">
        <v>8.1920000000000002</v>
      </c>
    </row>
    <row r="17" spans="2:18" x14ac:dyDescent="0.35">
      <c r="B17" s="1" t="s">
        <v>15</v>
      </c>
      <c r="C17" s="15">
        <v>8.8040000000000003</v>
      </c>
      <c r="D17" s="9">
        <v>8.7639999999999993</v>
      </c>
      <c r="E17" s="9">
        <v>8.7040000000000006</v>
      </c>
      <c r="F17" s="20">
        <v>8.6839999999999993</v>
      </c>
      <c r="G17" s="15">
        <v>8.8740000000000006</v>
      </c>
      <c r="H17" s="9">
        <v>8.8740000000000006</v>
      </c>
      <c r="I17" s="9">
        <v>8.8239999999999998</v>
      </c>
      <c r="J17" s="9">
        <v>8.7940000000000005</v>
      </c>
      <c r="K17" s="15">
        <v>8.7910000000000004</v>
      </c>
      <c r="L17" s="9">
        <v>8.7910000000000004</v>
      </c>
      <c r="M17" s="9">
        <v>8.7240000000000002</v>
      </c>
      <c r="N17" s="9">
        <v>8.7910000000000004</v>
      </c>
      <c r="O17" s="15">
        <v>8.6389999999999993</v>
      </c>
      <c r="P17" s="9">
        <v>8.6389999999999993</v>
      </c>
      <c r="Q17" s="9">
        <v>8.6389999999999993</v>
      </c>
      <c r="R17" s="9">
        <v>8.6389999999999993</v>
      </c>
    </row>
    <row r="18" spans="2:18" x14ac:dyDescent="0.35">
      <c r="B18" s="2" t="s">
        <v>4</v>
      </c>
      <c r="C18" s="16">
        <f t="shared" ref="C18:R18" si="2">+C11/C10</f>
        <v>4.0199999999999996</v>
      </c>
      <c r="D18" s="8">
        <f t="shared" si="2"/>
        <v>3.4910000000000001</v>
      </c>
      <c r="E18" s="8">
        <f t="shared" si="2"/>
        <v>3.7269999999999999</v>
      </c>
      <c r="F18" s="21">
        <f>+F11/F10</f>
        <v>3.5430000000000001</v>
      </c>
      <c r="G18" s="16">
        <f>+G11/G10</f>
        <v>4.7636000000000003</v>
      </c>
      <c r="H18" s="8">
        <f t="shared" si="2"/>
        <v>4.7679999999999998</v>
      </c>
      <c r="I18" s="8">
        <f t="shared" si="2"/>
        <v>5.4627999999999997</v>
      </c>
      <c r="J18" s="8">
        <f t="shared" si="2"/>
        <v>4.7919999999999998</v>
      </c>
      <c r="K18" s="16">
        <f>+K11/K10</f>
        <v>3.2096874999999998</v>
      </c>
      <c r="L18" s="8">
        <v>1.2231866088034717</v>
      </c>
      <c r="M18" s="8">
        <f t="shared" si="2"/>
        <v>3.2956249999999998</v>
      </c>
      <c r="N18" s="8">
        <f t="shared" si="2"/>
        <v>4.149375</v>
      </c>
      <c r="O18" s="16">
        <f>+O11/O10</f>
        <v>2.8252631578947369</v>
      </c>
      <c r="P18" s="8">
        <f t="shared" si="2"/>
        <v>3.5928947368421054</v>
      </c>
      <c r="Q18" s="8">
        <f t="shared" si="2"/>
        <v>1.9728947368421053</v>
      </c>
      <c r="R18" s="8">
        <f t="shared" si="2"/>
        <v>3.9605263157894739</v>
      </c>
    </row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V18"/>
  <sheetViews>
    <sheetView showGridLines="0" topLeftCell="C1" zoomScaleNormal="90" workbookViewId="0">
      <selection activeCell="C18" sqref="C18:V18"/>
    </sheetView>
  </sheetViews>
  <sheetFormatPr defaultRowHeight="14.5" x14ac:dyDescent="0.35"/>
  <cols>
    <col min="2" max="2" width="28" customWidth="1"/>
    <col min="21" max="21" width="9" bestFit="1" customWidth="1"/>
    <col min="22" max="22" width="9.54296875" bestFit="1" customWidth="1"/>
  </cols>
  <sheetData>
    <row r="2" spans="2:22" ht="18" x14ac:dyDescent="0.4">
      <c r="B2" s="68" t="s">
        <v>23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30"/>
      <c r="H4" s="31"/>
      <c r="I4" s="29"/>
      <c r="J4" s="29"/>
      <c r="K4" s="29"/>
      <c r="L4" s="30"/>
      <c r="M4" s="31"/>
      <c r="N4" s="29"/>
      <c r="O4" s="29"/>
      <c r="P4" s="29"/>
      <c r="Q4" s="30"/>
      <c r="R4" s="31"/>
      <c r="S4" s="29"/>
      <c r="T4" s="29"/>
      <c r="U4" s="29"/>
      <c r="V4" s="30"/>
    </row>
    <row r="5" spans="2:22" x14ac:dyDescent="0.35">
      <c r="B5" s="28" t="s">
        <v>0</v>
      </c>
      <c r="C5" s="32">
        <v>45355</v>
      </c>
      <c r="D5" s="32">
        <v>45362</v>
      </c>
      <c r="E5" s="32">
        <v>45369</v>
      </c>
      <c r="F5" s="32">
        <v>45376</v>
      </c>
      <c r="G5" s="32">
        <v>45379</v>
      </c>
      <c r="H5" s="33">
        <f t="shared" ref="H5:V5" si="0">C5</f>
        <v>45355</v>
      </c>
      <c r="I5" s="32">
        <f t="shared" si="0"/>
        <v>45362</v>
      </c>
      <c r="J5" s="32">
        <f t="shared" si="0"/>
        <v>45369</v>
      </c>
      <c r="K5" s="32">
        <f t="shared" si="0"/>
        <v>45376</v>
      </c>
      <c r="L5" s="32">
        <f t="shared" si="0"/>
        <v>45379</v>
      </c>
      <c r="M5" s="33">
        <f t="shared" si="0"/>
        <v>45355</v>
      </c>
      <c r="N5" s="32">
        <f t="shared" si="0"/>
        <v>45362</v>
      </c>
      <c r="O5" s="32">
        <f t="shared" si="0"/>
        <v>45369</v>
      </c>
      <c r="P5" s="32">
        <f t="shared" si="0"/>
        <v>45376</v>
      </c>
      <c r="Q5" s="32">
        <f t="shared" si="0"/>
        <v>45379</v>
      </c>
      <c r="R5" s="33">
        <f t="shared" si="0"/>
        <v>45355</v>
      </c>
      <c r="S5" s="32">
        <f t="shared" si="0"/>
        <v>45362</v>
      </c>
      <c r="T5" s="32">
        <f t="shared" si="0"/>
        <v>45369</v>
      </c>
      <c r="U5" s="32">
        <f t="shared" si="0"/>
        <v>45376</v>
      </c>
      <c r="V5" s="32">
        <f t="shared" si="0"/>
        <v>45379</v>
      </c>
    </row>
    <row r="6" spans="2:22" x14ac:dyDescent="0.35">
      <c r="B6" s="28" t="s">
        <v>1</v>
      </c>
      <c r="C6" s="32">
        <f t="shared" ref="C6:H6" si="1">C5+2</f>
        <v>45357</v>
      </c>
      <c r="D6" s="32">
        <f t="shared" si="1"/>
        <v>45364</v>
      </c>
      <c r="E6" s="32">
        <f t="shared" si="1"/>
        <v>45371</v>
      </c>
      <c r="F6" s="32">
        <f t="shared" si="1"/>
        <v>45378</v>
      </c>
      <c r="G6" s="32">
        <f t="shared" si="1"/>
        <v>45381</v>
      </c>
      <c r="H6" s="33">
        <f t="shared" si="1"/>
        <v>45357</v>
      </c>
      <c r="I6" s="32">
        <f t="shared" ref="I6:N6" si="2">I5+2</f>
        <v>45364</v>
      </c>
      <c r="J6" s="32">
        <f t="shared" si="2"/>
        <v>45371</v>
      </c>
      <c r="K6" s="32">
        <f t="shared" si="2"/>
        <v>45378</v>
      </c>
      <c r="L6" s="32">
        <f t="shared" si="2"/>
        <v>45381</v>
      </c>
      <c r="M6" s="33">
        <f t="shared" si="2"/>
        <v>45357</v>
      </c>
      <c r="N6" s="32">
        <f t="shared" si="2"/>
        <v>45364</v>
      </c>
      <c r="O6" s="32">
        <f t="shared" ref="O6:V6" si="3">O5+2</f>
        <v>45371</v>
      </c>
      <c r="P6" s="32">
        <f t="shared" si="3"/>
        <v>45378</v>
      </c>
      <c r="Q6" s="45">
        <f t="shared" si="3"/>
        <v>45381</v>
      </c>
      <c r="R6" s="32">
        <f t="shared" si="3"/>
        <v>45357</v>
      </c>
      <c r="S6" s="32">
        <f t="shared" si="3"/>
        <v>45364</v>
      </c>
      <c r="T6" s="32">
        <f t="shared" si="3"/>
        <v>45371</v>
      </c>
      <c r="U6" s="32">
        <f t="shared" si="3"/>
        <v>45378</v>
      </c>
      <c r="V6" s="32">
        <f t="shared" si="3"/>
        <v>45381</v>
      </c>
    </row>
    <row r="7" spans="2:22" x14ac:dyDescent="0.35">
      <c r="B7" s="28" t="s">
        <v>10</v>
      </c>
      <c r="C7" s="34">
        <f>C6+91</f>
        <v>45448</v>
      </c>
      <c r="D7" s="34">
        <f>D6+91</f>
        <v>45455</v>
      </c>
      <c r="E7" s="34">
        <f>E6+91</f>
        <v>45462</v>
      </c>
      <c r="F7" s="34">
        <f>F6+91</f>
        <v>45469</v>
      </c>
      <c r="G7" s="34">
        <f>G6+91</f>
        <v>45472</v>
      </c>
      <c r="H7" s="35">
        <f>H6+182</f>
        <v>45539</v>
      </c>
      <c r="I7" s="34">
        <f>I6+182</f>
        <v>45546</v>
      </c>
      <c r="J7" s="34">
        <f>J6+182</f>
        <v>45553</v>
      </c>
      <c r="K7" s="34">
        <f>K6+182</f>
        <v>45560</v>
      </c>
      <c r="L7" s="34">
        <f>L6+182</f>
        <v>45563</v>
      </c>
      <c r="M7" s="35">
        <f>M6+273</f>
        <v>45630</v>
      </c>
      <c r="N7" s="34">
        <f>N6+273</f>
        <v>45637</v>
      </c>
      <c r="O7" s="34">
        <f>O6+273</f>
        <v>45644</v>
      </c>
      <c r="P7" s="34">
        <f>P6+273</f>
        <v>45651</v>
      </c>
      <c r="Q7" s="46">
        <f>Q6+273</f>
        <v>45654</v>
      </c>
      <c r="R7" s="34">
        <f>R6+364</f>
        <v>45721</v>
      </c>
      <c r="S7" s="34">
        <f>S6+364</f>
        <v>45728</v>
      </c>
      <c r="T7" s="34">
        <f>T6+364</f>
        <v>45735</v>
      </c>
      <c r="U7" s="34">
        <f>U6+364</f>
        <v>45742</v>
      </c>
      <c r="V7" s="34">
        <f>V6+364</f>
        <v>45745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1000</v>
      </c>
      <c r="D9" s="37">
        <v>1000</v>
      </c>
      <c r="E9" s="37">
        <v>1000</v>
      </c>
      <c r="F9" s="37">
        <v>1000</v>
      </c>
      <c r="G9" s="37">
        <v>1500</v>
      </c>
      <c r="H9" s="36">
        <v>2500</v>
      </c>
      <c r="I9" s="37">
        <v>2500</v>
      </c>
      <c r="J9" s="37">
        <v>2500</v>
      </c>
      <c r="K9" s="37">
        <v>2500</v>
      </c>
      <c r="L9" s="37">
        <v>3550</v>
      </c>
      <c r="M9" s="36">
        <v>3200</v>
      </c>
      <c r="N9" s="37">
        <v>3200</v>
      </c>
      <c r="O9" s="37">
        <v>3200</v>
      </c>
      <c r="P9" s="37">
        <v>3200</v>
      </c>
      <c r="Q9" s="37">
        <v>4600</v>
      </c>
      <c r="R9" s="36">
        <v>3800</v>
      </c>
      <c r="S9" s="37">
        <v>3800</v>
      </c>
      <c r="T9" s="37">
        <v>3800</v>
      </c>
      <c r="U9" s="37">
        <v>3800</v>
      </c>
      <c r="V9" s="37">
        <v>4900</v>
      </c>
    </row>
    <row r="10" spans="2:22" x14ac:dyDescent="0.35">
      <c r="B10" s="28" t="s">
        <v>2</v>
      </c>
      <c r="C10" s="37">
        <v>1000</v>
      </c>
      <c r="D10" s="37">
        <v>1000</v>
      </c>
      <c r="E10" s="37">
        <v>1000</v>
      </c>
      <c r="F10" s="37">
        <v>1000</v>
      </c>
      <c r="G10" s="37">
        <v>390</v>
      </c>
      <c r="H10" s="36">
        <v>2500</v>
      </c>
      <c r="I10" s="37">
        <v>2500</v>
      </c>
      <c r="J10" s="37">
        <v>2500</v>
      </c>
      <c r="K10" s="37">
        <v>2500</v>
      </c>
      <c r="L10" s="37">
        <v>3820</v>
      </c>
      <c r="M10" s="36">
        <v>3200</v>
      </c>
      <c r="N10" s="37">
        <v>3200</v>
      </c>
      <c r="O10" s="37">
        <v>3200</v>
      </c>
      <c r="P10" s="37">
        <v>3200</v>
      </c>
      <c r="Q10" s="37">
        <v>4785</v>
      </c>
      <c r="R10" s="36">
        <v>3800</v>
      </c>
      <c r="S10" s="37">
        <v>3800</v>
      </c>
      <c r="T10" s="37">
        <v>3800</v>
      </c>
      <c r="U10" s="37">
        <v>3800</v>
      </c>
      <c r="V10" s="37">
        <v>5555</v>
      </c>
    </row>
    <row r="11" spans="2:22" x14ac:dyDescent="0.35">
      <c r="B11" s="28" t="s">
        <v>3</v>
      </c>
      <c r="C11" s="37">
        <v>4085</v>
      </c>
      <c r="D11" s="37">
        <v>3240</v>
      </c>
      <c r="E11" s="37">
        <v>5237</v>
      </c>
      <c r="F11" s="37">
        <v>2993</v>
      </c>
      <c r="G11" s="37">
        <v>940</v>
      </c>
      <c r="H11" s="36">
        <v>7249</v>
      </c>
      <c r="I11" s="37">
        <v>12291</v>
      </c>
      <c r="J11" s="37">
        <v>10211</v>
      </c>
      <c r="K11" s="37">
        <v>9447</v>
      </c>
      <c r="L11" s="37">
        <v>9270</v>
      </c>
      <c r="M11" s="36">
        <v>9394</v>
      </c>
      <c r="N11" s="37">
        <v>9212</v>
      </c>
      <c r="O11" s="37">
        <v>10514</v>
      </c>
      <c r="P11" s="37">
        <v>9685</v>
      </c>
      <c r="Q11" s="37">
        <v>12207</v>
      </c>
      <c r="R11" s="36">
        <v>10147</v>
      </c>
      <c r="S11" s="37">
        <v>16681</v>
      </c>
      <c r="T11" s="37">
        <v>17114</v>
      </c>
      <c r="U11" s="37">
        <v>11767</v>
      </c>
      <c r="V11" s="37">
        <v>10674</v>
      </c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29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8.4309999999999992</v>
      </c>
      <c r="D13" s="38">
        <v>8.4870000000000001</v>
      </c>
      <c r="E13" s="38">
        <v>8.4350000000000005</v>
      </c>
      <c r="F13" s="38">
        <v>8.3989999999999991</v>
      </c>
      <c r="G13" s="38">
        <v>8.4760000000000009</v>
      </c>
      <c r="H13" s="39">
        <v>8.4990000000000006</v>
      </c>
      <c r="I13" s="38">
        <v>8.4589999999999996</v>
      </c>
      <c r="J13" s="38">
        <v>8.4380000000000006</v>
      </c>
      <c r="K13" s="38">
        <v>8.4280000000000008</v>
      </c>
      <c r="L13" s="38">
        <v>8.4909999999999997</v>
      </c>
      <c r="M13" s="39">
        <v>8.3409999999999993</v>
      </c>
      <c r="N13" s="38">
        <v>8.3109999999999999</v>
      </c>
      <c r="O13" s="38">
        <v>8.2859999999999996</v>
      </c>
      <c r="P13" s="38">
        <v>8.2409999999999997</v>
      </c>
      <c r="Q13" s="38">
        <v>8.1760000000000002</v>
      </c>
      <c r="R13" s="39">
        <v>8.1609999999999996</v>
      </c>
      <c r="S13" s="38">
        <v>8.1110000000000007</v>
      </c>
      <c r="T13" s="38">
        <v>8.0679999999999996</v>
      </c>
      <c r="U13" s="38">
        <v>8.01</v>
      </c>
      <c r="V13" s="38">
        <v>7.9880000000000004</v>
      </c>
    </row>
    <row r="14" spans="2:22" x14ac:dyDescent="0.35">
      <c r="B14" s="28" t="s">
        <v>12</v>
      </c>
      <c r="C14" s="38">
        <v>8.61</v>
      </c>
      <c r="D14" s="38">
        <v>8.67</v>
      </c>
      <c r="E14" s="38">
        <v>8.6199999999999992</v>
      </c>
      <c r="F14" s="38">
        <v>8.85</v>
      </c>
      <c r="G14" s="38">
        <v>8.66</v>
      </c>
      <c r="H14" s="39">
        <v>8.8800000000000008</v>
      </c>
      <c r="I14" s="38">
        <v>8.83</v>
      </c>
      <c r="J14" s="38">
        <v>8.81</v>
      </c>
      <c r="K14" s="38">
        <v>8.8000000000000007</v>
      </c>
      <c r="L14" s="38">
        <v>8.8699999999999992</v>
      </c>
      <c r="M14" s="39" t="s">
        <v>25</v>
      </c>
      <c r="N14" s="38">
        <v>8.86</v>
      </c>
      <c r="O14" s="38">
        <v>8.83</v>
      </c>
      <c r="P14" s="38">
        <v>8.7899999999999991</v>
      </c>
      <c r="Q14" s="38">
        <v>8.7100000000000009</v>
      </c>
      <c r="R14" s="39">
        <v>8.8800000000000008</v>
      </c>
      <c r="S14" s="38">
        <v>8.82</v>
      </c>
      <c r="T14" s="38">
        <v>8.77</v>
      </c>
      <c r="U14" s="38">
        <v>8.6999999999999993</v>
      </c>
      <c r="V14" s="38">
        <v>8.68</v>
      </c>
    </row>
    <row r="15" spans="2:22" x14ac:dyDescent="0.35">
      <c r="B15" s="28" t="s">
        <v>13</v>
      </c>
      <c r="C15" s="38">
        <v>8.343</v>
      </c>
      <c r="D15" s="38">
        <v>8.3829999999999991</v>
      </c>
      <c r="E15" s="38">
        <v>8.4030000000000005</v>
      </c>
      <c r="F15" s="38">
        <v>8.343</v>
      </c>
      <c r="G15" s="38">
        <v>8.423</v>
      </c>
      <c r="H15" s="39">
        <v>8.4280000000000008</v>
      </c>
      <c r="I15" s="38">
        <v>8.423</v>
      </c>
      <c r="J15" s="38">
        <v>8.4130000000000003</v>
      </c>
      <c r="K15" s="38">
        <v>8.343</v>
      </c>
      <c r="L15" s="38">
        <v>8.423</v>
      </c>
      <c r="M15" s="39">
        <v>8.3160000000000007</v>
      </c>
      <c r="N15" s="38">
        <v>8.2560000000000002</v>
      </c>
      <c r="O15" s="38">
        <v>8.2629999999999999</v>
      </c>
      <c r="P15" s="38">
        <v>8.2159999999999993</v>
      </c>
      <c r="Q15" s="38">
        <v>8.1460000000000008</v>
      </c>
      <c r="R15" s="39">
        <v>8.1319999999999997</v>
      </c>
      <c r="S15" s="38">
        <v>8.0920000000000005</v>
      </c>
      <c r="T15" s="38">
        <v>8.0470000000000006</v>
      </c>
      <c r="U15" s="38">
        <v>7.9720000000000004</v>
      </c>
      <c r="V15" s="38">
        <v>7.9619999999999997</v>
      </c>
    </row>
    <row r="16" spans="2:22" x14ac:dyDescent="0.35">
      <c r="B16" s="28" t="s">
        <v>14</v>
      </c>
      <c r="C16" s="38">
        <v>8.5030000000000001</v>
      </c>
      <c r="D16" s="38">
        <v>8.5429999999999993</v>
      </c>
      <c r="E16" s="38">
        <v>8.4429999999999996</v>
      </c>
      <c r="F16" s="38">
        <v>8.4429999999999996</v>
      </c>
      <c r="G16" s="38">
        <v>8.5429999999999993</v>
      </c>
      <c r="H16" s="39">
        <v>8.5129999999999999</v>
      </c>
      <c r="I16" s="38">
        <v>8.4629999999999992</v>
      </c>
      <c r="J16" s="38">
        <v>8.4529999999999994</v>
      </c>
      <c r="K16" s="38">
        <v>8.4429999999999996</v>
      </c>
      <c r="L16" s="38">
        <v>8.5429999999999993</v>
      </c>
      <c r="M16" s="39">
        <v>8.3559999999999999</v>
      </c>
      <c r="N16" s="38">
        <v>8.3290000000000006</v>
      </c>
      <c r="O16" s="38">
        <v>8.3030000000000008</v>
      </c>
      <c r="P16" s="38">
        <v>8.2560000000000002</v>
      </c>
      <c r="Q16" s="38">
        <v>8.2390000000000008</v>
      </c>
      <c r="R16" s="39">
        <v>8.1769999999999996</v>
      </c>
      <c r="S16" s="38">
        <v>8.1219999999999999</v>
      </c>
      <c r="T16" s="38">
        <v>8.0920000000000005</v>
      </c>
      <c r="U16" s="38">
        <v>8.0269999999999992</v>
      </c>
      <c r="V16" s="38">
        <v>8.0220000000000002</v>
      </c>
    </row>
    <row r="17" spans="2:22" x14ac:dyDescent="0.35">
      <c r="B17" s="28" t="s">
        <v>15</v>
      </c>
      <c r="C17" s="38">
        <v>8.7040000000000006</v>
      </c>
      <c r="D17" s="38">
        <v>8.6240000000000006</v>
      </c>
      <c r="E17" s="38">
        <v>8.8239999999999998</v>
      </c>
      <c r="F17" s="38">
        <v>8.6240000000000006</v>
      </c>
      <c r="G17" s="38">
        <v>8.6639999999999997</v>
      </c>
      <c r="H17" s="39">
        <v>8.7940000000000005</v>
      </c>
      <c r="I17" s="38">
        <v>8.7940000000000005</v>
      </c>
      <c r="J17" s="38">
        <v>8.7940000000000005</v>
      </c>
      <c r="K17" s="38">
        <v>8.6839999999999993</v>
      </c>
      <c r="L17" s="38">
        <v>8.7940000000000005</v>
      </c>
      <c r="M17" s="39">
        <v>8.7910000000000004</v>
      </c>
      <c r="N17" s="38">
        <v>8.7240000000000002</v>
      </c>
      <c r="O17" s="38">
        <v>8.7910000000000004</v>
      </c>
      <c r="P17" s="38">
        <v>8.7870000000000008</v>
      </c>
      <c r="Q17" s="38">
        <v>8.6920000000000002</v>
      </c>
      <c r="R17" s="39">
        <v>8.6339000000000006</v>
      </c>
      <c r="S17" s="38">
        <v>8.6389999999999993</v>
      </c>
      <c r="T17" s="38">
        <v>8.6389999999999993</v>
      </c>
      <c r="U17" s="38">
        <v>8.6389999999999993</v>
      </c>
      <c r="V17" s="38">
        <v>8.609</v>
      </c>
    </row>
    <row r="18" spans="2:22" x14ac:dyDescent="0.35">
      <c r="B18" s="40" t="s">
        <v>4</v>
      </c>
      <c r="C18" s="41">
        <f>+C11/C10</f>
        <v>4.085</v>
      </c>
      <c r="D18" s="41">
        <f>+D11/D10</f>
        <v>3.24</v>
      </c>
      <c r="E18" s="41">
        <f>+E11/E10</f>
        <v>5.2370000000000001</v>
      </c>
      <c r="F18" s="41">
        <f t="shared" ref="F18:V18" si="4">+F11/F10</f>
        <v>2.9929999999999999</v>
      </c>
      <c r="G18" s="41">
        <f t="shared" si="4"/>
        <v>2.4102564102564101</v>
      </c>
      <c r="H18" s="42">
        <f t="shared" si="4"/>
        <v>2.8996</v>
      </c>
      <c r="I18" s="41">
        <f t="shared" si="4"/>
        <v>4.9164000000000003</v>
      </c>
      <c r="J18" s="41">
        <f t="shared" si="4"/>
        <v>4.0843999999999996</v>
      </c>
      <c r="K18" s="41">
        <f t="shared" si="4"/>
        <v>3.7787999999999999</v>
      </c>
      <c r="L18" s="41">
        <f t="shared" si="4"/>
        <v>2.4267015706806281</v>
      </c>
      <c r="M18" s="42">
        <f t="shared" si="4"/>
        <v>2.9356249999999999</v>
      </c>
      <c r="N18" s="41">
        <f t="shared" si="4"/>
        <v>2.8787500000000001</v>
      </c>
      <c r="O18" s="41">
        <f t="shared" si="4"/>
        <v>3.285625</v>
      </c>
      <c r="P18" s="41">
        <f t="shared" si="4"/>
        <v>3.0265624999999998</v>
      </c>
      <c r="Q18" s="41">
        <f t="shared" si="4"/>
        <v>2.5510971786833854</v>
      </c>
      <c r="R18" s="42">
        <f t="shared" si="4"/>
        <v>2.6702631578947367</v>
      </c>
      <c r="S18" s="41">
        <f t="shared" si="4"/>
        <v>4.3897368421052629</v>
      </c>
      <c r="T18" s="41">
        <f t="shared" si="4"/>
        <v>4.5036842105263162</v>
      </c>
      <c r="U18" s="41">
        <f t="shared" si="4"/>
        <v>3.0965789473684211</v>
      </c>
      <c r="V18" s="41">
        <f t="shared" si="4"/>
        <v>1.9215121512151214</v>
      </c>
    </row>
  </sheetData>
  <mergeCells count="5">
    <mergeCell ref="H3:L3"/>
    <mergeCell ref="M3:Q3"/>
    <mergeCell ref="R3:V3"/>
    <mergeCell ref="B2:U2"/>
    <mergeCell ref="C3:G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16B0-0398-412D-B497-CEDC495BBE79}">
  <dimension ref="B2:V20"/>
  <sheetViews>
    <sheetView showGridLines="0" topLeftCell="B1" zoomScale="110" zoomScaleNormal="110" workbookViewId="0">
      <selection activeCell="G6" sqref="G6"/>
    </sheetView>
  </sheetViews>
  <sheetFormatPr defaultRowHeight="14.5" x14ac:dyDescent="0.35"/>
  <cols>
    <col min="2" max="2" width="31.1796875" customWidth="1"/>
  </cols>
  <sheetData>
    <row r="2" spans="2:22" ht="18" x14ac:dyDescent="0.4">
      <c r="B2" s="74" t="s">
        <v>44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7"/>
      <c r="R2" s="26"/>
      <c r="S2" s="26"/>
      <c r="T2" s="26"/>
      <c r="U2" s="26"/>
    </row>
    <row r="3" spans="2:22" x14ac:dyDescent="0.35">
      <c r="B3" s="27"/>
      <c r="C3" s="76" t="s">
        <v>6</v>
      </c>
      <c r="D3" s="76"/>
      <c r="E3" s="76"/>
      <c r="F3" s="76"/>
      <c r="G3" s="76"/>
      <c r="H3" s="76" t="s">
        <v>7</v>
      </c>
      <c r="I3" s="76"/>
      <c r="J3" s="76"/>
      <c r="K3" s="76"/>
      <c r="L3" s="76"/>
      <c r="M3" s="76" t="s">
        <v>8</v>
      </c>
      <c r="N3" s="76"/>
      <c r="O3" s="76"/>
      <c r="P3" s="76"/>
      <c r="Q3" s="76"/>
      <c r="R3" s="76" t="s">
        <v>9</v>
      </c>
      <c r="S3" s="76"/>
      <c r="T3" s="76"/>
      <c r="U3" s="76"/>
      <c r="V3" s="76"/>
    </row>
    <row r="4" spans="2:22" x14ac:dyDescent="0.35">
      <c r="B4" s="28"/>
      <c r="C4" s="31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</row>
    <row r="5" spans="2:22" x14ac:dyDescent="0.35">
      <c r="B5" s="28" t="s">
        <v>0</v>
      </c>
      <c r="C5" s="33">
        <v>45719</v>
      </c>
      <c r="D5" s="32">
        <v>45726</v>
      </c>
      <c r="E5" s="32">
        <v>45733</v>
      </c>
      <c r="F5" s="32">
        <v>45740</v>
      </c>
      <c r="G5" s="32">
        <v>45747</v>
      </c>
      <c r="H5" s="33">
        <f t="shared" ref="H5:V5" si="0">C5</f>
        <v>45719</v>
      </c>
      <c r="I5" s="32">
        <f t="shared" si="0"/>
        <v>45726</v>
      </c>
      <c r="J5" s="32">
        <f t="shared" si="0"/>
        <v>45733</v>
      </c>
      <c r="K5" s="32">
        <f t="shared" si="0"/>
        <v>45740</v>
      </c>
      <c r="L5" s="32">
        <f t="shared" si="0"/>
        <v>45747</v>
      </c>
      <c r="M5" s="33">
        <f t="shared" si="0"/>
        <v>45719</v>
      </c>
      <c r="N5" s="32">
        <f t="shared" si="0"/>
        <v>45726</v>
      </c>
      <c r="O5" s="32">
        <f t="shared" si="0"/>
        <v>45733</v>
      </c>
      <c r="P5" s="32">
        <f t="shared" si="0"/>
        <v>45740</v>
      </c>
      <c r="Q5" s="32">
        <f t="shared" si="0"/>
        <v>45747</v>
      </c>
      <c r="R5" s="33">
        <f t="shared" si="0"/>
        <v>45719</v>
      </c>
      <c r="S5" s="32">
        <f t="shared" si="0"/>
        <v>45726</v>
      </c>
      <c r="T5" s="32">
        <f t="shared" si="0"/>
        <v>45733</v>
      </c>
      <c r="U5" s="32">
        <f t="shared" si="0"/>
        <v>45740</v>
      </c>
      <c r="V5" s="32">
        <f t="shared" si="0"/>
        <v>45747</v>
      </c>
    </row>
    <row r="6" spans="2:22" x14ac:dyDescent="0.35">
      <c r="B6" s="28" t="s">
        <v>1</v>
      </c>
      <c r="C6" s="33">
        <f t="shared" ref="C6:V6" si="1">C5+2</f>
        <v>45721</v>
      </c>
      <c r="D6" s="32">
        <f t="shared" si="1"/>
        <v>45728</v>
      </c>
      <c r="E6" s="32">
        <f t="shared" si="1"/>
        <v>45735</v>
      </c>
      <c r="F6" s="32">
        <f t="shared" si="1"/>
        <v>45742</v>
      </c>
      <c r="G6" s="32">
        <f t="shared" si="1"/>
        <v>45749</v>
      </c>
      <c r="H6" s="33">
        <f t="shared" si="1"/>
        <v>45721</v>
      </c>
      <c r="I6" s="32">
        <f t="shared" si="1"/>
        <v>45728</v>
      </c>
      <c r="J6" s="32">
        <f t="shared" si="1"/>
        <v>45735</v>
      </c>
      <c r="K6" s="32">
        <f t="shared" si="1"/>
        <v>45742</v>
      </c>
      <c r="L6" s="32">
        <f t="shared" si="1"/>
        <v>45749</v>
      </c>
      <c r="M6" s="33">
        <f t="shared" si="1"/>
        <v>45721</v>
      </c>
      <c r="N6" s="32">
        <f t="shared" si="1"/>
        <v>45728</v>
      </c>
      <c r="O6" s="32">
        <f t="shared" si="1"/>
        <v>45735</v>
      </c>
      <c r="P6" s="32">
        <f t="shared" si="1"/>
        <v>45742</v>
      </c>
      <c r="Q6" s="32">
        <f t="shared" si="1"/>
        <v>45749</v>
      </c>
      <c r="R6" s="33">
        <f t="shared" si="1"/>
        <v>45721</v>
      </c>
      <c r="S6" s="32">
        <f t="shared" si="1"/>
        <v>45728</v>
      </c>
      <c r="T6" s="32">
        <f t="shared" si="1"/>
        <v>45735</v>
      </c>
      <c r="U6" s="32">
        <f t="shared" si="1"/>
        <v>45742</v>
      </c>
      <c r="V6" s="32">
        <f t="shared" si="1"/>
        <v>45749</v>
      </c>
    </row>
    <row r="7" spans="2:22" x14ac:dyDescent="0.35">
      <c r="B7" s="28" t="s">
        <v>10</v>
      </c>
      <c r="C7" s="35">
        <f>C6+91</f>
        <v>45812</v>
      </c>
      <c r="D7" s="34">
        <f>D6+91</f>
        <v>45819</v>
      </c>
      <c r="E7" s="34">
        <f>E6+91</f>
        <v>45826</v>
      </c>
      <c r="F7" s="34">
        <f>F6+91</f>
        <v>45833</v>
      </c>
      <c r="G7" s="34">
        <f>G6+91</f>
        <v>45840</v>
      </c>
      <c r="H7" s="35">
        <f>H6+182</f>
        <v>45903</v>
      </c>
      <c r="I7" s="34">
        <f>I6+182</f>
        <v>45910</v>
      </c>
      <c r="J7" s="34">
        <f>J6+182</f>
        <v>45917</v>
      </c>
      <c r="K7" s="34">
        <f>K6+182</f>
        <v>45924</v>
      </c>
      <c r="L7" s="34">
        <f>L6+182</f>
        <v>45931</v>
      </c>
      <c r="M7" s="35">
        <f>M6+273</f>
        <v>45994</v>
      </c>
      <c r="N7" s="34">
        <f>N6+273</f>
        <v>46001</v>
      </c>
      <c r="O7" s="34">
        <f>O6+273</f>
        <v>46008</v>
      </c>
      <c r="P7" s="34">
        <f>P6+273</f>
        <v>46015</v>
      </c>
      <c r="Q7" s="34">
        <f>Q6+273</f>
        <v>46022</v>
      </c>
      <c r="R7" s="35">
        <f>R6+364</f>
        <v>46085</v>
      </c>
      <c r="S7" s="34">
        <f>S6+364</f>
        <v>46092</v>
      </c>
      <c r="T7" s="34">
        <f>T6+364</f>
        <v>46099</v>
      </c>
      <c r="U7" s="34">
        <f>U6+364</f>
        <v>46106</v>
      </c>
      <c r="V7" s="34">
        <f>V6+364</f>
        <v>46113</v>
      </c>
    </row>
    <row r="8" spans="2:22" x14ac:dyDescent="0.35">
      <c r="B8" s="28"/>
      <c r="C8" s="31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</row>
    <row r="9" spans="2:22" x14ac:dyDescent="0.35">
      <c r="B9" s="28" t="s">
        <v>5</v>
      </c>
      <c r="C9" s="36">
        <v>1500</v>
      </c>
      <c r="D9" s="37">
        <v>1500</v>
      </c>
      <c r="E9" s="37">
        <v>1500</v>
      </c>
      <c r="F9" s="37">
        <v>1500</v>
      </c>
      <c r="G9" s="37">
        <v>1600</v>
      </c>
      <c r="H9" s="36">
        <v>3550</v>
      </c>
      <c r="I9" s="37">
        <v>3550</v>
      </c>
      <c r="J9" s="37">
        <v>3550</v>
      </c>
      <c r="K9" s="37">
        <v>3550</v>
      </c>
      <c r="L9" s="37">
        <v>3700</v>
      </c>
      <c r="M9" s="36">
        <v>4600</v>
      </c>
      <c r="N9" s="37">
        <v>4600</v>
      </c>
      <c r="O9" s="37">
        <v>4600</v>
      </c>
      <c r="P9" s="37">
        <v>4600</v>
      </c>
      <c r="Q9" s="37">
        <v>5000</v>
      </c>
      <c r="R9" s="36">
        <v>4900</v>
      </c>
      <c r="S9" s="37">
        <v>4900</v>
      </c>
      <c r="T9" s="37">
        <v>4900</v>
      </c>
      <c r="U9" s="37">
        <v>4900</v>
      </c>
      <c r="V9" s="37">
        <v>5300</v>
      </c>
    </row>
    <row r="10" spans="2:22" x14ac:dyDescent="0.35">
      <c r="B10" s="28" t="s">
        <v>2</v>
      </c>
      <c r="C10" s="36">
        <v>687</v>
      </c>
      <c r="D10" s="37">
        <v>1500</v>
      </c>
      <c r="E10" s="37">
        <v>1500</v>
      </c>
      <c r="F10" s="37">
        <v>1006</v>
      </c>
      <c r="G10" s="37">
        <v>1600</v>
      </c>
      <c r="H10" s="36">
        <v>4363</v>
      </c>
      <c r="I10" s="37">
        <v>3550</v>
      </c>
      <c r="J10" s="37">
        <v>3550</v>
      </c>
      <c r="K10" s="37">
        <v>3550</v>
      </c>
      <c r="L10" s="37">
        <v>3700</v>
      </c>
      <c r="M10" s="36">
        <v>4600</v>
      </c>
      <c r="N10" s="37">
        <v>4600</v>
      </c>
      <c r="O10" s="37">
        <v>4600</v>
      </c>
      <c r="P10" s="37">
        <v>4600</v>
      </c>
      <c r="Q10" s="37">
        <v>5000</v>
      </c>
      <c r="R10" s="36">
        <v>4900</v>
      </c>
      <c r="S10" s="37">
        <v>4900</v>
      </c>
      <c r="T10" s="37">
        <v>4900</v>
      </c>
      <c r="U10" s="37">
        <v>5394</v>
      </c>
      <c r="V10" s="37">
        <v>5300</v>
      </c>
    </row>
    <row r="11" spans="2:22" x14ac:dyDescent="0.35">
      <c r="B11" s="28" t="s">
        <v>3</v>
      </c>
      <c r="C11" s="36">
        <v>837</v>
      </c>
      <c r="D11" s="37">
        <v>4603</v>
      </c>
      <c r="E11" s="37">
        <v>2357</v>
      </c>
      <c r="F11" s="37">
        <v>1006</v>
      </c>
      <c r="G11" s="37">
        <v>1605</v>
      </c>
      <c r="H11" s="36">
        <v>14433</v>
      </c>
      <c r="I11" s="37">
        <v>13994</v>
      </c>
      <c r="J11" s="37">
        <v>12385</v>
      </c>
      <c r="K11" s="37">
        <v>5158</v>
      </c>
      <c r="L11" s="37">
        <v>8257</v>
      </c>
      <c r="M11" s="36">
        <v>15925</v>
      </c>
      <c r="N11" s="37">
        <v>21305</v>
      </c>
      <c r="O11" s="37">
        <v>15058</v>
      </c>
      <c r="P11" s="37">
        <v>13352</v>
      </c>
      <c r="Q11" s="37">
        <v>10771</v>
      </c>
      <c r="R11" s="36">
        <v>12799</v>
      </c>
      <c r="S11" s="37">
        <v>18450</v>
      </c>
      <c r="T11" s="37">
        <v>18089</v>
      </c>
      <c r="U11" s="37">
        <v>14425</v>
      </c>
      <c r="V11" s="37">
        <v>8921</v>
      </c>
    </row>
    <row r="12" spans="2:22" x14ac:dyDescent="0.35">
      <c r="B12" s="28"/>
      <c r="C12" s="31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29"/>
      <c r="R12" s="31"/>
      <c r="S12" s="29"/>
      <c r="T12" s="29"/>
      <c r="U12" s="29"/>
    </row>
    <row r="13" spans="2:22" x14ac:dyDescent="0.35">
      <c r="B13" s="28" t="s">
        <v>11</v>
      </c>
      <c r="C13" s="39">
        <v>7.391</v>
      </c>
      <c r="D13" s="38">
        <v>7.359</v>
      </c>
      <c r="E13" s="38">
        <v>7.34</v>
      </c>
      <c r="F13" s="38">
        <v>7.33</v>
      </c>
      <c r="G13" s="38">
        <v>7.4</v>
      </c>
      <c r="H13" s="39">
        <v>7.6749999999999998</v>
      </c>
      <c r="I13" s="38">
        <v>7.6580000000000004</v>
      </c>
      <c r="J13" s="38">
        <v>7.6319999999999997</v>
      </c>
      <c r="K13" s="38">
        <v>7.65</v>
      </c>
      <c r="L13" s="38">
        <v>7.66</v>
      </c>
      <c r="M13" s="39">
        <v>7.6890000000000001</v>
      </c>
      <c r="N13" s="38">
        <v>7.63</v>
      </c>
      <c r="O13" s="38">
        <v>7.5919999999999996</v>
      </c>
      <c r="P13" s="38">
        <v>7.57</v>
      </c>
      <c r="Q13" s="38">
        <v>7.6</v>
      </c>
      <c r="R13" s="39">
        <v>7.5540000000000003</v>
      </c>
      <c r="S13" s="38">
        <v>7.5090000000000003</v>
      </c>
      <c r="T13" s="38">
        <v>7.48</v>
      </c>
      <c r="U13" s="38">
        <v>7.45</v>
      </c>
      <c r="V13" s="38">
        <v>7.44</v>
      </c>
    </row>
    <row r="14" spans="2:22" x14ac:dyDescent="0.35">
      <c r="B14" s="28" t="s">
        <v>12</v>
      </c>
      <c r="C14" s="39">
        <v>7.5292978713498302</v>
      </c>
      <c r="D14" s="38">
        <v>7.49705479743798</v>
      </c>
      <c r="E14" s="38">
        <v>7.4769378528164196</v>
      </c>
      <c r="F14" s="38">
        <v>7.47</v>
      </c>
      <c r="G14" s="38">
        <v>7.53</v>
      </c>
      <c r="H14" s="39">
        <v>7.9799451014563001</v>
      </c>
      <c r="I14" s="38">
        <v>7.9620413924446201</v>
      </c>
      <c r="J14" s="38">
        <v>7.9341896602851598</v>
      </c>
      <c r="K14" s="38">
        <v>7.96</v>
      </c>
      <c r="L14" s="38">
        <v>7.96</v>
      </c>
      <c r="M14" s="39">
        <v>8.1582565180187299</v>
      </c>
      <c r="N14" s="38">
        <v>8.0916837124647891</v>
      </c>
      <c r="O14" s="38">
        <v>8.0488012323946005</v>
      </c>
      <c r="P14" s="38">
        <v>8.0299999999999994</v>
      </c>
      <c r="Q14" s="38">
        <v>8.0500000000000007</v>
      </c>
      <c r="R14" s="39">
        <v>8.1698122243625004</v>
      </c>
      <c r="S14" s="38">
        <v>8.1166324341486806</v>
      </c>
      <c r="T14" s="38">
        <v>8.0829058727053305</v>
      </c>
      <c r="U14" s="38">
        <v>8.0500000000000007</v>
      </c>
      <c r="V14" s="38">
        <v>8.0299999999999994</v>
      </c>
    </row>
    <row r="15" spans="2:22" x14ac:dyDescent="0.35">
      <c r="B15" s="28" t="s">
        <v>13</v>
      </c>
      <c r="C15" s="39">
        <v>7.38</v>
      </c>
      <c r="D15" s="38">
        <v>7.34</v>
      </c>
      <c r="E15" s="38">
        <v>7.32</v>
      </c>
      <c r="F15" s="38">
        <v>7.3</v>
      </c>
      <c r="G15" s="38">
        <v>7.3</v>
      </c>
      <c r="H15" s="39">
        <v>7.6509999999999998</v>
      </c>
      <c r="I15" s="38">
        <v>7.601</v>
      </c>
      <c r="J15" s="38">
        <v>7.5410000000000004</v>
      </c>
      <c r="K15" s="38">
        <v>7.48</v>
      </c>
      <c r="L15" s="38">
        <v>7.6</v>
      </c>
      <c r="M15" s="39">
        <v>7.641</v>
      </c>
      <c r="N15" s="38">
        <v>7.5810000000000004</v>
      </c>
      <c r="O15" s="38">
        <v>7.5469999999999997</v>
      </c>
      <c r="P15" s="38">
        <v>7.53</v>
      </c>
      <c r="Q15" s="38">
        <v>7.51</v>
      </c>
      <c r="R15" s="39">
        <v>7.5309999999999997</v>
      </c>
      <c r="S15" s="38">
        <v>7.5060000000000002</v>
      </c>
      <c r="T15" s="38">
        <v>7.45</v>
      </c>
      <c r="U15" s="38">
        <v>7.41</v>
      </c>
      <c r="V15" s="38">
        <v>7.41</v>
      </c>
    </row>
    <row r="16" spans="2:22" x14ac:dyDescent="0.35">
      <c r="B16" s="28" t="s">
        <v>14</v>
      </c>
      <c r="C16" s="39">
        <v>7.42</v>
      </c>
      <c r="D16" s="38">
        <v>7.36</v>
      </c>
      <c r="E16" s="38">
        <v>7.36</v>
      </c>
      <c r="F16" s="38">
        <v>7.42</v>
      </c>
      <c r="G16" s="38">
        <v>7.48</v>
      </c>
      <c r="H16" s="39">
        <v>7.6909999999999998</v>
      </c>
      <c r="I16" s="38">
        <v>7.6710000000000003</v>
      </c>
      <c r="J16" s="38">
        <v>7.641</v>
      </c>
      <c r="K16" s="38">
        <v>7.72</v>
      </c>
      <c r="L16" s="38">
        <v>7.69</v>
      </c>
      <c r="M16" s="39">
        <v>7.7140000000000004</v>
      </c>
      <c r="N16" s="38">
        <v>7.6479999999999997</v>
      </c>
      <c r="O16" s="38">
        <v>7.6139999999999999</v>
      </c>
      <c r="P16" s="38">
        <v>7.59</v>
      </c>
      <c r="Q16" s="38">
        <v>7.62</v>
      </c>
      <c r="R16" s="39">
        <v>7.5709999999999997</v>
      </c>
      <c r="S16" s="38">
        <v>7.5209999999999999</v>
      </c>
      <c r="T16" s="38">
        <v>7.4909999999999997</v>
      </c>
      <c r="U16" s="38">
        <v>7.47</v>
      </c>
      <c r="V16" s="38">
        <v>7.5</v>
      </c>
    </row>
    <row r="17" spans="2:22" x14ac:dyDescent="0.35">
      <c r="B17" s="28" t="s">
        <v>15</v>
      </c>
      <c r="C17" s="39">
        <v>7.8620000000000001</v>
      </c>
      <c r="D17" s="38">
        <v>7.8620000000000001</v>
      </c>
      <c r="E17" s="38">
        <v>7.8620000000000001</v>
      </c>
      <c r="F17" s="38">
        <v>7.42</v>
      </c>
      <c r="G17" s="38">
        <v>7.48</v>
      </c>
      <c r="H17" s="39">
        <v>7.9619999999999997</v>
      </c>
      <c r="I17" s="38">
        <v>7.8719999999999999</v>
      </c>
      <c r="J17" s="38">
        <v>7.8719999999999999</v>
      </c>
      <c r="K17" s="38">
        <v>7.83</v>
      </c>
      <c r="L17" s="38">
        <v>7.88</v>
      </c>
      <c r="M17" s="39">
        <v>7.8879999999999999</v>
      </c>
      <c r="N17" s="38">
        <v>7.9349999999999996</v>
      </c>
      <c r="O17" s="38">
        <v>7.9349999999999996</v>
      </c>
      <c r="P17" s="38">
        <v>7.94</v>
      </c>
      <c r="Q17" s="38">
        <v>7.86</v>
      </c>
      <c r="R17" s="39">
        <v>7.8819999999999997</v>
      </c>
      <c r="S17" s="38">
        <v>7.8819999999999997</v>
      </c>
      <c r="T17" s="38">
        <v>7.8819999999999997</v>
      </c>
      <c r="U17" s="38">
        <v>7.88</v>
      </c>
      <c r="V17" s="38">
        <v>7.82</v>
      </c>
    </row>
    <row r="18" spans="2:22" x14ac:dyDescent="0.35">
      <c r="B18" s="40" t="s">
        <v>4</v>
      </c>
      <c r="C18" s="42">
        <f>+C11/C10</f>
        <v>1.2183406113537119</v>
      </c>
      <c r="D18" s="41">
        <f t="shared" ref="D18:V18" si="2">+D11/D10</f>
        <v>3.0686666666666667</v>
      </c>
      <c r="E18" s="41">
        <f t="shared" si="2"/>
        <v>1.5713333333333332</v>
      </c>
      <c r="F18" s="41">
        <f t="shared" si="2"/>
        <v>1</v>
      </c>
      <c r="G18" s="41">
        <f t="shared" si="2"/>
        <v>1.003125</v>
      </c>
      <c r="H18" s="42">
        <f t="shared" si="2"/>
        <v>3.3080449232179694</v>
      </c>
      <c r="I18" s="41">
        <f t="shared" si="2"/>
        <v>3.9419718309859153</v>
      </c>
      <c r="J18" s="41">
        <f t="shared" si="2"/>
        <v>3.4887323943661972</v>
      </c>
      <c r="K18" s="41">
        <f t="shared" si="2"/>
        <v>1.4529577464788732</v>
      </c>
      <c r="L18" s="41">
        <f t="shared" si="2"/>
        <v>2.2316216216216218</v>
      </c>
      <c r="M18" s="42">
        <f t="shared" si="2"/>
        <v>3.4619565217391304</v>
      </c>
      <c r="N18" s="41">
        <f t="shared" si="2"/>
        <v>4.6315217391304344</v>
      </c>
      <c r="O18" s="41">
        <f t="shared" si="2"/>
        <v>3.2734782608695654</v>
      </c>
      <c r="P18" s="41">
        <f t="shared" si="2"/>
        <v>2.9026086956521739</v>
      </c>
      <c r="Q18" s="41">
        <f t="shared" si="2"/>
        <v>2.1541999999999999</v>
      </c>
      <c r="R18" s="42">
        <f t="shared" si="2"/>
        <v>2.6120408163265307</v>
      </c>
      <c r="S18" s="41">
        <f t="shared" si="2"/>
        <v>3.7653061224489797</v>
      </c>
      <c r="T18" s="41">
        <f t="shared" si="2"/>
        <v>3.6916326530612245</v>
      </c>
      <c r="U18" s="41">
        <f t="shared" si="2"/>
        <v>2.674267704857249</v>
      </c>
      <c r="V18" s="41">
        <f t="shared" si="2"/>
        <v>1.6832075471698114</v>
      </c>
    </row>
    <row r="20" spans="2:22" x14ac:dyDescent="0.35">
      <c r="F20" s="38"/>
      <c r="G20" s="38"/>
    </row>
  </sheetData>
  <mergeCells count="5">
    <mergeCell ref="B2:P2"/>
    <mergeCell ref="C3:G3"/>
    <mergeCell ref="H3:L3"/>
    <mergeCell ref="M3:Q3"/>
    <mergeCell ref="R3:V3"/>
  </mergeCells>
  <pageMargins left="0.7" right="0.7" top="0.75" bottom="0.75" header="0.3" footer="0.3"/>
  <pageSetup paperSize="9" orientation="portrait" r:id="rId1"/>
  <headerFooter>
    <oddFooter>&amp;L_x000D_&amp;1#&amp;"Calibri"&amp;8&amp;K000000 Classified as 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6B15-DF26-4F19-9FA3-0BDAB7AB1DA2}">
  <dimension ref="B2:V18"/>
  <sheetViews>
    <sheetView showGridLines="0" zoomScaleNormal="90" workbookViewId="0">
      <selection activeCell="F6" sqref="F6"/>
    </sheetView>
  </sheetViews>
  <sheetFormatPr defaultRowHeight="14.5" x14ac:dyDescent="0.35"/>
  <cols>
    <col min="2" max="2" width="28" customWidth="1"/>
    <col min="3" max="3" width="0" hidden="1" customWidth="1"/>
    <col min="8" max="8" width="0" hidden="1" customWidth="1"/>
    <col min="13" max="13" width="0" hidden="1" customWidth="1"/>
    <col min="18" max="18" width="0" hidden="1" customWidth="1"/>
    <col min="22" max="22" width="9" bestFit="1" customWidth="1"/>
  </cols>
  <sheetData>
    <row r="2" spans="2:22" ht="18" x14ac:dyDescent="0.4">
      <c r="B2" s="68" t="s">
        <v>45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31"/>
      <c r="I4" s="43"/>
      <c r="J4" s="29"/>
      <c r="K4" s="29"/>
      <c r="L4" s="44"/>
      <c r="M4" s="31"/>
      <c r="N4" s="29"/>
      <c r="O4" s="29"/>
      <c r="P4" s="29"/>
      <c r="Q4" s="29"/>
      <c r="R4" s="31"/>
      <c r="S4" s="43"/>
      <c r="T4" s="29"/>
      <c r="U4" s="29"/>
      <c r="V4" s="29"/>
    </row>
    <row r="5" spans="2:22" x14ac:dyDescent="0.35">
      <c r="B5" s="28" t="s">
        <v>0</v>
      </c>
      <c r="C5" s="32">
        <v>45747</v>
      </c>
      <c r="D5" s="32">
        <v>45754</v>
      </c>
      <c r="E5" s="32">
        <v>45761</v>
      </c>
      <c r="F5" s="32">
        <v>45764</v>
      </c>
      <c r="G5" s="45">
        <v>45772</v>
      </c>
      <c r="H5" s="33">
        <f t="shared" ref="H5:L6" si="0">C5</f>
        <v>45747</v>
      </c>
      <c r="I5" s="32">
        <f t="shared" si="0"/>
        <v>45754</v>
      </c>
      <c r="J5" s="32">
        <f t="shared" si="0"/>
        <v>45761</v>
      </c>
      <c r="K5" s="32">
        <f t="shared" si="0"/>
        <v>45764</v>
      </c>
      <c r="L5" s="32">
        <f t="shared" si="0"/>
        <v>45772</v>
      </c>
      <c r="M5" s="33">
        <f t="shared" ref="M5:Q6" si="1">C5</f>
        <v>45747</v>
      </c>
      <c r="N5" s="33">
        <f t="shared" si="1"/>
        <v>45754</v>
      </c>
      <c r="O5" s="32">
        <f t="shared" si="1"/>
        <v>45761</v>
      </c>
      <c r="P5" s="32">
        <f t="shared" si="1"/>
        <v>45764</v>
      </c>
      <c r="Q5" s="45">
        <f t="shared" si="1"/>
        <v>45772</v>
      </c>
      <c r="R5" s="33">
        <f t="shared" ref="R5:V6" si="2">C5</f>
        <v>45747</v>
      </c>
      <c r="S5" s="33">
        <f t="shared" si="2"/>
        <v>45754</v>
      </c>
      <c r="T5" s="32">
        <f t="shared" si="2"/>
        <v>45761</v>
      </c>
      <c r="U5" s="32">
        <f t="shared" si="2"/>
        <v>45764</v>
      </c>
      <c r="V5" s="32">
        <f t="shared" si="2"/>
        <v>45772</v>
      </c>
    </row>
    <row r="6" spans="2:22" x14ac:dyDescent="0.35">
      <c r="B6" s="28" t="s">
        <v>1</v>
      </c>
      <c r="C6" s="32">
        <f>C5+2</f>
        <v>45749</v>
      </c>
      <c r="D6" s="32">
        <f>D5+2</f>
        <v>45756</v>
      </c>
      <c r="E6" s="32">
        <f>E5+2</f>
        <v>45763</v>
      </c>
      <c r="F6" s="32">
        <f>F5+6</f>
        <v>45770</v>
      </c>
      <c r="G6" s="45">
        <f>G5+5</f>
        <v>45777</v>
      </c>
      <c r="H6" s="33">
        <f t="shared" si="0"/>
        <v>45749</v>
      </c>
      <c r="I6" s="32">
        <f t="shared" si="0"/>
        <v>45756</v>
      </c>
      <c r="J6" s="32">
        <f t="shared" si="0"/>
        <v>45763</v>
      </c>
      <c r="K6" s="32">
        <f t="shared" si="0"/>
        <v>45770</v>
      </c>
      <c r="L6" s="45">
        <f t="shared" si="0"/>
        <v>45777</v>
      </c>
      <c r="M6" s="33">
        <f t="shared" si="1"/>
        <v>45749</v>
      </c>
      <c r="N6" s="33">
        <f t="shared" si="1"/>
        <v>45756</v>
      </c>
      <c r="O6" s="32">
        <f t="shared" si="1"/>
        <v>45763</v>
      </c>
      <c r="P6" s="32">
        <f t="shared" si="1"/>
        <v>45770</v>
      </c>
      <c r="Q6" s="32">
        <f t="shared" si="1"/>
        <v>45777</v>
      </c>
      <c r="R6" s="33">
        <f t="shared" si="2"/>
        <v>45749</v>
      </c>
      <c r="S6" s="33">
        <f t="shared" si="2"/>
        <v>45756</v>
      </c>
      <c r="T6" s="32">
        <f t="shared" si="2"/>
        <v>45763</v>
      </c>
      <c r="U6" s="32">
        <f t="shared" si="2"/>
        <v>45770</v>
      </c>
      <c r="V6" s="32">
        <f t="shared" si="2"/>
        <v>45777</v>
      </c>
    </row>
    <row r="7" spans="2:22" x14ac:dyDescent="0.35">
      <c r="B7" s="28" t="s">
        <v>10</v>
      </c>
      <c r="C7" s="34">
        <f>C6+91</f>
        <v>45840</v>
      </c>
      <c r="D7" s="34">
        <f>D6+91</f>
        <v>45847</v>
      </c>
      <c r="E7" s="34">
        <f>E6+91</f>
        <v>45854</v>
      </c>
      <c r="F7" s="34">
        <f>F6+91</f>
        <v>45861</v>
      </c>
      <c r="G7" s="46">
        <f>G6+90</f>
        <v>45867</v>
      </c>
      <c r="H7" s="35">
        <f>H6+182</f>
        <v>45931</v>
      </c>
      <c r="I7" s="34">
        <f>I6+182</f>
        <v>45938</v>
      </c>
      <c r="J7" s="34">
        <f>J6+182</f>
        <v>45945</v>
      </c>
      <c r="K7" s="34">
        <f>K6+182</f>
        <v>45952</v>
      </c>
      <c r="L7" s="34">
        <f>L6+181</f>
        <v>45958</v>
      </c>
      <c r="M7" s="35">
        <f>M6+273</f>
        <v>46022</v>
      </c>
      <c r="N7" s="35">
        <f>N6+273</f>
        <v>46029</v>
      </c>
      <c r="O7" s="34">
        <f>O6+273</f>
        <v>46036</v>
      </c>
      <c r="P7" s="34">
        <f>P6+273</f>
        <v>46043</v>
      </c>
      <c r="Q7" s="46">
        <f>Q6+272</f>
        <v>46049</v>
      </c>
      <c r="R7" s="34">
        <f>R6+364</f>
        <v>46113</v>
      </c>
      <c r="S7" s="35">
        <f>S6+364</f>
        <v>46120</v>
      </c>
      <c r="T7" s="34">
        <f>T6+364</f>
        <v>46127</v>
      </c>
      <c r="U7" s="34">
        <f>U6+364</f>
        <v>46134</v>
      </c>
      <c r="V7" s="34">
        <f>V6+363</f>
        <v>46140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31"/>
      <c r="O8" s="29"/>
      <c r="P8" s="29"/>
      <c r="Q8" s="29"/>
      <c r="R8" s="31"/>
      <c r="S8" s="31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47">
        <v>1600</v>
      </c>
      <c r="H9" s="36">
        <v>3700</v>
      </c>
      <c r="I9" s="37">
        <v>3700</v>
      </c>
      <c r="J9" s="37">
        <v>3700</v>
      </c>
      <c r="K9" s="37">
        <v>3700</v>
      </c>
      <c r="L9" s="37">
        <v>3700</v>
      </c>
      <c r="M9" s="36">
        <v>5000</v>
      </c>
      <c r="N9" s="36">
        <v>5000</v>
      </c>
      <c r="O9" s="37">
        <v>5000</v>
      </c>
      <c r="P9" s="37">
        <v>5000</v>
      </c>
      <c r="Q9" s="37">
        <v>5000</v>
      </c>
      <c r="R9" s="36">
        <v>5300</v>
      </c>
      <c r="S9" s="36">
        <v>5300</v>
      </c>
      <c r="T9" s="37">
        <v>5300</v>
      </c>
      <c r="U9" s="37">
        <v>5300</v>
      </c>
      <c r="V9" s="37">
        <v>5300</v>
      </c>
    </row>
    <row r="10" spans="2:22" x14ac:dyDescent="0.35">
      <c r="B10" s="28" t="s">
        <v>2</v>
      </c>
      <c r="C10" s="37">
        <v>1600</v>
      </c>
      <c r="D10" s="37">
        <v>513</v>
      </c>
      <c r="E10" s="37">
        <v>426</v>
      </c>
      <c r="F10" s="37">
        <v>1600</v>
      </c>
      <c r="G10" s="47">
        <v>1600</v>
      </c>
      <c r="H10" s="36">
        <v>3700</v>
      </c>
      <c r="I10" s="37">
        <v>3700</v>
      </c>
      <c r="J10" s="37">
        <v>3965</v>
      </c>
      <c r="K10" s="37">
        <v>3700</v>
      </c>
      <c r="L10" s="37">
        <v>3700</v>
      </c>
      <c r="M10" s="36">
        <v>5000</v>
      </c>
      <c r="N10" s="36">
        <v>5938</v>
      </c>
      <c r="O10" s="37">
        <v>5755</v>
      </c>
      <c r="P10" s="37">
        <v>5000</v>
      </c>
      <c r="Q10" s="37">
        <v>5000</v>
      </c>
      <c r="R10" s="36">
        <v>5300</v>
      </c>
      <c r="S10" s="36">
        <v>5449</v>
      </c>
      <c r="T10" s="37">
        <v>5455</v>
      </c>
      <c r="U10" s="37">
        <v>5300</v>
      </c>
      <c r="V10" s="37">
        <v>5300</v>
      </c>
    </row>
    <row r="11" spans="2:22" x14ac:dyDescent="0.35">
      <c r="B11" s="28" t="s">
        <v>3</v>
      </c>
      <c r="C11" s="37">
        <v>1605</v>
      </c>
      <c r="D11" s="37">
        <v>963</v>
      </c>
      <c r="E11" s="37">
        <v>876</v>
      </c>
      <c r="F11" s="37">
        <v>1610</v>
      </c>
      <c r="G11" s="47">
        <v>3161</v>
      </c>
      <c r="H11" s="36">
        <v>8257</v>
      </c>
      <c r="I11" s="37">
        <v>10908</v>
      </c>
      <c r="J11" s="37">
        <v>8235</v>
      </c>
      <c r="K11" s="37">
        <v>5247</v>
      </c>
      <c r="L11" s="37">
        <v>11230</v>
      </c>
      <c r="M11" s="36">
        <v>10771</v>
      </c>
      <c r="N11" s="36">
        <v>10595</v>
      </c>
      <c r="O11" s="37">
        <v>10110</v>
      </c>
      <c r="P11" s="37">
        <v>8999</v>
      </c>
      <c r="Q11" s="48">
        <v>12565</v>
      </c>
      <c r="R11" s="37">
        <v>8921</v>
      </c>
      <c r="S11" s="36">
        <v>7765</v>
      </c>
      <c r="T11" s="37">
        <v>11758</v>
      </c>
      <c r="U11" s="37">
        <v>8331</v>
      </c>
      <c r="V11" s="37">
        <v>12590</v>
      </c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31"/>
      <c r="O12" s="29"/>
      <c r="P12" s="29"/>
      <c r="Q12" s="47"/>
      <c r="R12" s="29"/>
      <c r="S12" s="31"/>
      <c r="T12" s="29"/>
      <c r="U12" s="29"/>
      <c r="V12" s="29"/>
    </row>
    <row r="13" spans="2:22" x14ac:dyDescent="0.35">
      <c r="B13" s="28" t="s">
        <v>11</v>
      </c>
      <c r="C13" s="38">
        <v>7.3949999999999996</v>
      </c>
      <c r="D13" s="38">
        <v>7.3419999999999996</v>
      </c>
      <c r="E13" s="38">
        <v>7.4260000000000002</v>
      </c>
      <c r="F13" s="38">
        <v>7.52</v>
      </c>
      <c r="G13" s="49">
        <v>7.4779999999999998</v>
      </c>
      <c r="H13" s="39">
        <v>7.6589999999999998</v>
      </c>
      <c r="I13" s="38">
        <v>7.6349999999999998</v>
      </c>
      <c r="J13" s="38">
        <v>7.6269999999999998</v>
      </c>
      <c r="K13" s="38">
        <v>7.6539999999999999</v>
      </c>
      <c r="L13" s="38">
        <v>7.6219999999999999</v>
      </c>
      <c r="M13" s="39">
        <v>7.5949999999999998</v>
      </c>
      <c r="N13" s="39">
        <v>7.556</v>
      </c>
      <c r="O13" s="38">
        <v>7.5469999999999997</v>
      </c>
      <c r="P13" s="38">
        <v>7.58</v>
      </c>
      <c r="Q13" s="49">
        <v>7.56</v>
      </c>
      <c r="R13" s="38">
        <v>7.4379999999999997</v>
      </c>
      <c r="S13" s="39">
        <v>7.4409999999999998</v>
      </c>
      <c r="T13" s="38">
        <v>7.4470000000000001</v>
      </c>
      <c r="U13" s="38">
        <v>7.4669999999999996</v>
      </c>
      <c r="V13" s="38">
        <v>7.444</v>
      </c>
    </row>
    <row r="14" spans="2:22" x14ac:dyDescent="0.35">
      <c r="B14" s="28" t="s">
        <v>12</v>
      </c>
      <c r="C14" s="38">
        <v>7.5338782727646398</v>
      </c>
      <c r="D14" s="38">
        <v>7.47926721806276</v>
      </c>
      <c r="E14" s="38">
        <v>7.5663421922358598</v>
      </c>
      <c r="F14" s="38">
        <v>7.6640498535134096</v>
      </c>
      <c r="G14" s="49">
        <v>7.62044447340008</v>
      </c>
      <c r="H14" s="39">
        <v>7.9634720009428897</v>
      </c>
      <c r="I14" s="38">
        <v>7.9368099195378603</v>
      </c>
      <c r="J14" s="38">
        <v>7.9287638338324902</v>
      </c>
      <c r="K14" s="38">
        <v>7.9575185771103598</v>
      </c>
      <c r="L14" s="38">
        <v>7.9232676548517</v>
      </c>
      <c r="M14" s="39">
        <v>8.0528238670533696</v>
      </c>
      <c r="N14" s="39">
        <v>8.0085631400248207</v>
      </c>
      <c r="O14" s="38">
        <v>7.9981042207158799</v>
      </c>
      <c r="P14" s="38">
        <v>8.0360309146945994</v>
      </c>
      <c r="Q14" s="49">
        <v>8.0130742125398999</v>
      </c>
      <c r="R14" s="38">
        <v>8.0343409910004304</v>
      </c>
      <c r="S14" s="39">
        <v>8.0371104947186307</v>
      </c>
      <c r="T14" s="38">
        <v>8.0445586266273601</v>
      </c>
      <c r="U14" s="38">
        <v>8.0678748092535901</v>
      </c>
      <c r="V14" s="38">
        <v>8.0407105430595909</v>
      </c>
    </row>
    <row r="15" spans="2:22" x14ac:dyDescent="0.35">
      <c r="B15" s="28" t="s">
        <v>13</v>
      </c>
      <c r="C15" s="38">
        <v>7.3</v>
      </c>
      <c r="D15" s="38">
        <v>7.34</v>
      </c>
      <c r="E15" s="38">
        <v>7.34</v>
      </c>
      <c r="F15" s="38">
        <v>7.38</v>
      </c>
      <c r="G15" s="49">
        <v>7.42</v>
      </c>
      <c r="H15" s="39">
        <v>7.601</v>
      </c>
      <c r="I15" s="38">
        <v>7.601</v>
      </c>
      <c r="J15" s="38">
        <v>7.5410000000000004</v>
      </c>
      <c r="K15" s="38">
        <v>7.5910000000000002</v>
      </c>
      <c r="L15" s="38">
        <v>7.601</v>
      </c>
      <c r="M15" s="39">
        <v>7.5069999999999997</v>
      </c>
      <c r="N15" s="39">
        <v>7.5270000000000001</v>
      </c>
      <c r="O15" s="38">
        <v>7.5069999999999997</v>
      </c>
      <c r="P15" s="38">
        <v>7.5010000000000003</v>
      </c>
      <c r="Q15" s="49">
        <v>7.5410000000000004</v>
      </c>
      <c r="R15" s="38">
        <v>7.41</v>
      </c>
      <c r="S15" s="39">
        <v>7.41</v>
      </c>
      <c r="T15" s="38">
        <v>7.37</v>
      </c>
      <c r="U15" s="38">
        <v>7.41</v>
      </c>
      <c r="V15" s="38">
        <v>7.4050000000000002</v>
      </c>
    </row>
    <row r="16" spans="2:22" x14ac:dyDescent="0.35">
      <c r="B16" s="28" t="s">
        <v>14</v>
      </c>
      <c r="C16" s="38">
        <v>7.48</v>
      </c>
      <c r="D16" s="38">
        <v>7.46</v>
      </c>
      <c r="E16" s="38">
        <v>7.46</v>
      </c>
      <c r="F16" s="38">
        <v>7.8620000000000001</v>
      </c>
      <c r="G16" s="49">
        <v>7.5010000000000003</v>
      </c>
      <c r="H16" s="39">
        <v>7.6909999999999998</v>
      </c>
      <c r="I16" s="38">
        <v>7.6609999999999996</v>
      </c>
      <c r="J16" s="38">
        <v>7.641</v>
      </c>
      <c r="K16" s="38">
        <v>7.7210000000000001</v>
      </c>
      <c r="L16" s="38">
        <v>7.641</v>
      </c>
      <c r="M16" s="39">
        <v>7.6210000000000004</v>
      </c>
      <c r="N16" s="39">
        <v>7.5810000000000004</v>
      </c>
      <c r="O16" s="38">
        <v>7.5540000000000003</v>
      </c>
      <c r="P16" s="38">
        <v>7.6340000000000003</v>
      </c>
      <c r="Q16" s="49">
        <v>7.5869999999999997</v>
      </c>
      <c r="R16" s="38">
        <v>7.4960000000000004</v>
      </c>
      <c r="S16" s="38">
        <v>7.5359999999999996</v>
      </c>
      <c r="T16" s="38">
        <v>7.47</v>
      </c>
      <c r="U16" s="38">
        <v>7.5110000000000001</v>
      </c>
      <c r="V16" s="38">
        <v>7.47</v>
      </c>
    </row>
    <row r="17" spans="2:22" x14ac:dyDescent="0.35">
      <c r="B17" s="28" t="s">
        <v>15</v>
      </c>
      <c r="C17" s="38">
        <v>7.48</v>
      </c>
      <c r="D17" s="38">
        <v>7.8620000000000001</v>
      </c>
      <c r="E17" s="38">
        <v>7.8620000000000001</v>
      </c>
      <c r="F17" s="38">
        <v>7.8620000000000001</v>
      </c>
      <c r="G17" s="49">
        <v>7.8410000000000002</v>
      </c>
      <c r="H17" s="39">
        <v>7.8819999999999997</v>
      </c>
      <c r="I17" s="38">
        <v>7.9420000000000002</v>
      </c>
      <c r="J17" s="38">
        <v>7.8310000000000004</v>
      </c>
      <c r="K17" s="38">
        <v>7.8410000000000002</v>
      </c>
      <c r="L17" s="38">
        <v>7.8719999999999999</v>
      </c>
      <c r="M17" s="39">
        <v>7.8620000000000001</v>
      </c>
      <c r="N17" s="39">
        <v>7.8879999999999999</v>
      </c>
      <c r="O17" s="38">
        <v>7.7949999999999999</v>
      </c>
      <c r="P17" s="38">
        <v>7.7809999999999997</v>
      </c>
      <c r="Q17" s="49">
        <v>7.8010000000000002</v>
      </c>
      <c r="R17" s="38">
        <v>7.8159999999999998</v>
      </c>
      <c r="S17" s="38">
        <v>7.8360000000000003</v>
      </c>
      <c r="T17" s="38">
        <v>7.6909999999999998</v>
      </c>
      <c r="U17" s="38">
        <v>7.6909999999999998</v>
      </c>
      <c r="V17" s="38">
        <v>7.6909999999999998</v>
      </c>
    </row>
    <row r="18" spans="2:22" x14ac:dyDescent="0.35">
      <c r="B18" s="40" t="s">
        <v>4</v>
      </c>
      <c r="C18" s="41">
        <f>+C11/C9</f>
        <v>1.003125</v>
      </c>
      <c r="D18" s="41">
        <f>+D11/D10</f>
        <v>1.8771929824561404</v>
      </c>
      <c r="E18" s="41">
        <f>+E11/E10</f>
        <v>2.056338028169014</v>
      </c>
      <c r="F18" s="41">
        <f>+F11/F10</f>
        <v>1.0062500000000001</v>
      </c>
      <c r="G18" s="50">
        <f t="shared" ref="G18:V18" si="3">+G11/G10</f>
        <v>1.975625</v>
      </c>
      <c r="H18" s="42">
        <f t="shared" si="3"/>
        <v>2.2316216216216218</v>
      </c>
      <c r="I18" s="41">
        <f t="shared" si="3"/>
        <v>2.9481081081081082</v>
      </c>
      <c r="J18" s="41">
        <f>+J11/J10</f>
        <v>2.0769230769230771</v>
      </c>
      <c r="K18" s="41">
        <f>+K11/K10</f>
        <v>1.4181081081081082</v>
      </c>
      <c r="L18" s="41">
        <f t="shared" si="3"/>
        <v>3.035135135135135</v>
      </c>
      <c r="M18" s="42">
        <f t="shared" si="3"/>
        <v>2.1541999999999999</v>
      </c>
      <c r="N18" s="42">
        <f t="shared" si="3"/>
        <v>1.7842707982485686</v>
      </c>
      <c r="O18" s="41">
        <f t="shared" si="3"/>
        <v>1.7567332754126845</v>
      </c>
      <c r="P18" s="41">
        <f t="shared" si="3"/>
        <v>1.7998000000000001</v>
      </c>
      <c r="Q18" s="50">
        <f t="shared" si="3"/>
        <v>2.5129999999999999</v>
      </c>
      <c r="R18" s="41">
        <f t="shared" si="3"/>
        <v>1.6832075471698114</v>
      </c>
      <c r="S18" s="41">
        <f t="shared" si="3"/>
        <v>1.4250321159845842</v>
      </c>
      <c r="T18" s="41">
        <f t="shared" si="3"/>
        <v>2.155453712190651</v>
      </c>
      <c r="U18" s="41">
        <f t="shared" si="3"/>
        <v>1.5718867924528301</v>
      </c>
      <c r="V18" s="41">
        <f t="shared" si="3"/>
        <v>2.3754716981132074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DB8E-43E5-4B36-8EFB-F3C203653BC1}">
  <dimension ref="B2:V18"/>
  <sheetViews>
    <sheetView showGridLines="0" topLeftCell="A3" zoomScaleNormal="90" workbookViewId="0">
      <selection activeCell="V18" sqref="V18"/>
    </sheetView>
  </sheetViews>
  <sheetFormatPr defaultRowHeight="14.5" x14ac:dyDescent="0.35"/>
  <cols>
    <col min="2" max="2" width="28" customWidth="1"/>
    <col min="3" max="3" width="0" hidden="1" customWidth="1"/>
    <col min="8" max="8" width="0" hidden="1" customWidth="1"/>
    <col min="13" max="13" width="0" hidden="1" customWidth="1"/>
    <col min="18" max="18" width="0" hidden="1" customWidth="1"/>
    <col min="22" max="22" width="9" bestFit="1" customWidth="1"/>
  </cols>
  <sheetData>
    <row r="2" spans="2:22" ht="18" x14ac:dyDescent="0.4">
      <c r="B2" s="68" t="s">
        <v>46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31"/>
      <c r="I4" s="43"/>
      <c r="J4" s="29"/>
      <c r="K4" s="29"/>
      <c r="L4" s="44"/>
      <c r="M4" s="31"/>
      <c r="N4" s="29"/>
      <c r="O4" s="29"/>
      <c r="P4" s="29"/>
      <c r="Q4" s="29"/>
      <c r="R4" s="31"/>
      <c r="S4" s="43"/>
      <c r="T4" s="29"/>
      <c r="U4" s="29"/>
      <c r="V4" s="29"/>
    </row>
    <row r="5" spans="2:22" x14ac:dyDescent="0.35">
      <c r="B5" s="28" t="s">
        <v>0</v>
      </c>
      <c r="C5" s="32">
        <v>45747</v>
      </c>
      <c r="D5" s="32">
        <v>45782</v>
      </c>
      <c r="E5" s="32">
        <v>45789</v>
      </c>
      <c r="F5" s="32">
        <v>45796</v>
      </c>
      <c r="G5" s="45">
        <v>45803</v>
      </c>
      <c r="H5" s="33">
        <f t="shared" ref="H5:L6" si="0">C5</f>
        <v>45747</v>
      </c>
      <c r="I5" s="32">
        <f t="shared" si="0"/>
        <v>45782</v>
      </c>
      <c r="J5" s="32">
        <f t="shared" si="0"/>
        <v>45789</v>
      </c>
      <c r="K5" s="32">
        <f t="shared" si="0"/>
        <v>45796</v>
      </c>
      <c r="L5" s="32">
        <f t="shared" si="0"/>
        <v>45803</v>
      </c>
      <c r="M5" s="33">
        <f>C5</f>
        <v>45747</v>
      </c>
      <c r="N5" s="33">
        <f t="shared" ref="N5:Q6" si="1">D5</f>
        <v>45782</v>
      </c>
      <c r="O5" s="32">
        <f t="shared" si="1"/>
        <v>45789</v>
      </c>
      <c r="P5" s="32">
        <f t="shared" si="1"/>
        <v>45796</v>
      </c>
      <c r="Q5" s="45">
        <f t="shared" si="1"/>
        <v>45803</v>
      </c>
      <c r="R5" s="33">
        <f>C5</f>
        <v>45747</v>
      </c>
      <c r="S5" s="33">
        <f t="shared" ref="S5:V6" si="2">D5</f>
        <v>45782</v>
      </c>
      <c r="T5" s="32">
        <f t="shared" si="2"/>
        <v>45789</v>
      </c>
      <c r="U5" s="32">
        <f t="shared" si="2"/>
        <v>45796</v>
      </c>
      <c r="V5" s="32">
        <f t="shared" si="2"/>
        <v>45803</v>
      </c>
    </row>
    <row r="6" spans="2:22" x14ac:dyDescent="0.35">
      <c r="B6" s="28" t="s">
        <v>1</v>
      </c>
      <c r="C6" s="32">
        <f>C5+2</f>
        <v>45749</v>
      </c>
      <c r="D6" s="32">
        <f>D5+2</f>
        <v>45784</v>
      </c>
      <c r="E6" s="32">
        <f>E5+2</f>
        <v>45791</v>
      </c>
      <c r="F6" s="32">
        <f>F5+2</f>
        <v>45798</v>
      </c>
      <c r="G6" s="45">
        <f>G5+2</f>
        <v>45805</v>
      </c>
      <c r="H6" s="33">
        <f t="shared" si="0"/>
        <v>45749</v>
      </c>
      <c r="I6" s="32">
        <f t="shared" si="0"/>
        <v>45784</v>
      </c>
      <c r="J6" s="32">
        <f t="shared" si="0"/>
        <v>45791</v>
      </c>
      <c r="K6" s="32">
        <f t="shared" si="0"/>
        <v>45798</v>
      </c>
      <c r="L6" s="45">
        <f t="shared" si="0"/>
        <v>45805</v>
      </c>
      <c r="M6" s="33">
        <f>C6</f>
        <v>45749</v>
      </c>
      <c r="N6" s="33">
        <f t="shared" si="1"/>
        <v>45784</v>
      </c>
      <c r="O6" s="32">
        <f t="shared" si="1"/>
        <v>45791</v>
      </c>
      <c r="P6" s="32">
        <f t="shared" si="1"/>
        <v>45798</v>
      </c>
      <c r="Q6" s="32">
        <f t="shared" si="1"/>
        <v>45805</v>
      </c>
      <c r="R6" s="33">
        <f>C6</f>
        <v>45749</v>
      </c>
      <c r="S6" s="33">
        <f t="shared" si="2"/>
        <v>45784</v>
      </c>
      <c r="T6" s="32">
        <f t="shared" si="2"/>
        <v>45791</v>
      </c>
      <c r="U6" s="32">
        <f t="shared" si="2"/>
        <v>45798</v>
      </c>
      <c r="V6" s="32">
        <f t="shared" si="2"/>
        <v>45805</v>
      </c>
    </row>
    <row r="7" spans="2:22" x14ac:dyDescent="0.35">
      <c r="B7" s="28" t="s">
        <v>10</v>
      </c>
      <c r="C7" s="34">
        <f>C6+91</f>
        <v>45840</v>
      </c>
      <c r="D7" s="34">
        <f>D6+91</f>
        <v>45875</v>
      </c>
      <c r="E7" s="34">
        <f>E6+91</f>
        <v>45882</v>
      </c>
      <c r="F7" s="34">
        <f>F6+91</f>
        <v>45889</v>
      </c>
      <c r="G7" s="46">
        <f>G6+90</f>
        <v>45895</v>
      </c>
      <c r="H7" s="35">
        <f>H6+182</f>
        <v>45931</v>
      </c>
      <c r="I7" s="34">
        <f>I6+182</f>
        <v>45966</v>
      </c>
      <c r="J7" s="34">
        <f>J6+182</f>
        <v>45973</v>
      </c>
      <c r="K7" s="34">
        <f>K6+182</f>
        <v>45980</v>
      </c>
      <c r="L7" s="34">
        <f>L6+181</f>
        <v>45986</v>
      </c>
      <c r="M7" s="35">
        <f>M6+273</f>
        <v>46022</v>
      </c>
      <c r="N7" s="35">
        <f>N6+273</f>
        <v>46057</v>
      </c>
      <c r="O7" s="34">
        <f>O6+273</f>
        <v>46064</v>
      </c>
      <c r="P7" s="34">
        <f>P6+273</f>
        <v>46071</v>
      </c>
      <c r="Q7" s="46">
        <f>Q6+272</f>
        <v>46077</v>
      </c>
      <c r="R7" s="34">
        <f>R6+364</f>
        <v>46113</v>
      </c>
      <c r="S7" s="35">
        <f>S6+364</f>
        <v>46148</v>
      </c>
      <c r="T7" s="34">
        <f>T6+364</f>
        <v>46155</v>
      </c>
      <c r="U7" s="34">
        <f>U6+364</f>
        <v>46162</v>
      </c>
      <c r="V7" s="34">
        <f>V6+363</f>
        <v>46168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31"/>
      <c r="O8" s="29"/>
      <c r="P8" s="29"/>
      <c r="Q8" s="29"/>
      <c r="R8" s="31"/>
      <c r="S8" s="31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47">
        <v>1600</v>
      </c>
      <c r="H9" s="36">
        <v>3700</v>
      </c>
      <c r="I9" s="37">
        <v>3700</v>
      </c>
      <c r="J9" s="37">
        <v>3700</v>
      </c>
      <c r="K9" s="37">
        <v>3700</v>
      </c>
      <c r="L9" s="37">
        <v>3700</v>
      </c>
      <c r="M9" s="36">
        <v>5000</v>
      </c>
      <c r="N9" s="36">
        <v>5000</v>
      </c>
      <c r="O9" s="37">
        <v>5000</v>
      </c>
      <c r="P9" s="37">
        <v>5000</v>
      </c>
      <c r="Q9" s="37">
        <v>5000</v>
      </c>
      <c r="R9" s="36">
        <v>5300</v>
      </c>
      <c r="S9" s="36">
        <v>5300</v>
      </c>
      <c r="T9" s="37">
        <v>5300</v>
      </c>
      <c r="U9" s="37">
        <v>5300</v>
      </c>
      <c r="V9" s="37">
        <v>5300</v>
      </c>
    </row>
    <row r="10" spans="2:22" x14ac:dyDescent="0.35">
      <c r="B10" s="28" t="s">
        <v>2</v>
      </c>
      <c r="C10" s="37">
        <v>1600</v>
      </c>
      <c r="D10" s="37">
        <v>1600</v>
      </c>
      <c r="E10" s="37">
        <v>1600</v>
      </c>
      <c r="F10" s="37">
        <v>1600</v>
      </c>
      <c r="G10" s="47">
        <v>1600</v>
      </c>
      <c r="H10" s="36">
        <v>3700</v>
      </c>
      <c r="I10" s="37">
        <v>3700</v>
      </c>
      <c r="J10" s="37">
        <v>3700</v>
      </c>
      <c r="K10" s="37">
        <v>3700</v>
      </c>
      <c r="L10" s="37">
        <v>3700</v>
      </c>
      <c r="M10" s="36">
        <v>5000</v>
      </c>
      <c r="N10" s="36">
        <v>5000</v>
      </c>
      <c r="O10" s="37">
        <v>5000</v>
      </c>
      <c r="P10" s="37">
        <v>5000</v>
      </c>
      <c r="Q10" s="37">
        <v>5000</v>
      </c>
      <c r="R10" s="36">
        <v>5300</v>
      </c>
      <c r="S10" s="36">
        <v>5300</v>
      </c>
      <c r="T10" s="37">
        <v>5300</v>
      </c>
      <c r="U10" s="37">
        <v>5300</v>
      </c>
      <c r="V10" s="37">
        <v>5300</v>
      </c>
    </row>
    <row r="11" spans="2:22" x14ac:dyDescent="0.35">
      <c r="B11" s="28" t="s">
        <v>3</v>
      </c>
      <c r="C11" s="37">
        <v>1605</v>
      </c>
      <c r="D11" s="37">
        <v>3250</v>
      </c>
      <c r="E11" s="37">
        <v>2341</v>
      </c>
      <c r="F11" s="37">
        <v>4476</v>
      </c>
      <c r="G11" s="47">
        <v>3107</v>
      </c>
      <c r="H11" s="36">
        <v>8257</v>
      </c>
      <c r="I11" s="37">
        <v>7078</v>
      </c>
      <c r="J11" s="37">
        <v>8960</v>
      </c>
      <c r="K11" s="37">
        <v>8579</v>
      </c>
      <c r="L11" s="37">
        <v>8858</v>
      </c>
      <c r="M11" s="36">
        <v>10771</v>
      </c>
      <c r="N11" s="36">
        <v>12203</v>
      </c>
      <c r="O11" s="37">
        <v>9884</v>
      </c>
      <c r="P11" s="37">
        <v>14893</v>
      </c>
      <c r="Q11" s="48">
        <v>10397</v>
      </c>
      <c r="R11" s="37">
        <v>8921</v>
      </c>
      <c r="S11" s="36">
        <v>16301</v>
      </c>
      <c r="T11" s="37">
        <v>18045</v>
      </c>
      <c r="U11" s="37">
        <v>11132</v>
      </c>
      <c r="V11" s="37">
        <v>6207</v>
      </c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31"/>
      <c r="O12" s="29"/>
      <c r="P12" s="29"/>
      <c r="Q12" s="47"/>
      <c r="R12" s="29"/>
      <c r="S12" s="31"/>
      <c r="T12" s="29"/>
      <c r="U12" s="29"/>
      <c r="V12" s="29"/>
    </row>
    <row r="13" spans="2:22" x14ac:dyDescent="0.35">
      <c r="B13" s="28" t="s">
        <v>11</v>
      </c>
      <c r="C13" s="38">
        <v>7.3949999999999996</v>
      </c>
      <c r="D13" s="38">
        <v>7.3630000000000004</v>
      </c>
      <c r="E13" s="38">
        <v>7.3869999999999996</v>
      </c>
      <c r="F13" s="38">
        <v>7.3289999999999997</v>
      </c>
      <c r="G13" s="49">
        <v>7.3</v>
      </c>
      <c r="H13" s="39"/>
      <c r="I13" s="38">
        <v>7.5979999999999999</v>
      </c>
      <c r="J13" s="38">
        <v>7.5739999999999998</v>
      </c>
      <c r="K13" s="38">
        <v>7.5629999999999997</v>
      </c>
      <c r="L13" s="38">
        <v>7.54</v>
      </c>
      <c r="M13" s="39">
        <v>7.5949999999999998</v>
      </c>
      <c r="N13" s="39">
        <v>7.516</v>
      </c>
      <c r="O13" s="38">
        <v>7.4880000000000004</v>
      </c>
      <c r="P13" s="38">
        <v>7.4710000000000001</v>
      </c>
      <c r="Q13" s="49">
        <v>7.47</v>
      </c>
      <c r="R13" s="38">
        <v>7.4379999999999997</v>
      </c>
      <c r="S13" s="39">
        <v>7.4</v>
      </c>
      <c r="T13" s="38">
        <v>7.351</v>
      </c>
      <c r="U13" s="38">
        <v>7.3259999999999996</v>
      </c>
      <c r="V13" s="38">
        <v>7.38</v>
      </c>
    </row>
    <row r="14" spans="2:22" x14ac:dyDescent="0.35">
      <c r="B14" s="28" t="s">
        <v>12</v>
      </c>
      <c r="C14" s="38">
        <v>7.5338782727646398</v>
      </c>
      <c r="D14" s="38">
        <v>7.5005581230729899</v>
      </c>
      <c r="E14" s="38">
        <v>7.5258764660997697</v>
      </c>
      <c r="F14" s="38">
        <v>7.4649726787600796</v>
      </c>
      <c r="G14" s="49">
        <v>7.43</v>
      </c>
      <c r="H14" s="39"/>
      <c r="I14" s="38">
        <v>7.8972743068697202</v>
      </c>
      <c r="J14" s="38">
        <v>7.8712341679076401</v>
      </c>
      <c r="K14" s="38">
        <v>7.8597836368607998</v>
      </c>
      <c r="L14" s="38">
        <v>7.83</v>
      </c>
      <c r="M14" s="39">
        <v>8.0528238670533696</v>
      </c>
      <c r="N14" s="39">
        <v>7.9635853950440199</v>
      </c>
      <c r="O14" s="38">
        <v>7.9324811375861799</v>
      </c>
      <c r="P14" s="38">
        <v>7.9135245477037799</v>
      </c>
      <c r="Q14" s="49">
        <v>7.91</v>
      </c>
      <c r="R14" s="38">
        <v>8.0343409910004304</v>
      </c>
      <c r="S14" s="39">
        <v>7.9897331893412904</v>
      </c>
      <c r="T14" s="38">
        <v>7.9322513775890604</v>
      </c>
      <c r="U14" s="38">
        <v>7.9039217521030096</v>
      </c>
      <c r="V14" s="38">
        <v>7.96</v>
      </c>
    </row>
    <row r="15" spans="2:22" x14ac:dyDescent="0.35">
      <c r="B15" s="28" t="s">
        <v>13</v>
      </c>
      <c r="C15" s="38">
        <v>7.3</v>
      </c>
      <c r="D15" s="38">
        <v>7.32</v>
      </c>
      <c r="E15" s="38">
        <v>7.34</v>
      </c>
      <c r="F15" s="38">
        <v>7.32</v>
      </c>
      <c r="G15" s="49">
        <v>7.22</v>
      </c>
      <c r="H15" s="39"/>
      <c r="I15" s="38">
        <v>7.5010000000000003</v>
      </c>
      <c r="J15" s="38">
        <v>7.41</v>
      </c>
      <c r="K15" s="38">
        <v>7.5110000000000001</v>
      </c>
      <c r="L15" s="38">
        <v>7.46</v>
      </c>
      <c r="M15" s="39">
        <v>7.5069999999999997</v>
      </c>
      <c r="N15" s="39">
        <v>7.4539999999999997</v>
      </c>
      <c r="O15" s="38">
        <v>7.4139999999999997</v>
      </c>
      <c r="P15" s="38">
        <v>7.4340000000000002</v>
      </c>
      <c r="Q15" s="49">
        <v>7.41</v>
      </c>
      <c r="R15" s="38">
        <v>7.41</v>
      </c>
      <c r="S15" s="39">
        <v>7.32</v>
      </c>
      <c r="T15" s="38">
        <v>7.3049999999999997</v>
      </c>
      <c r="U15" s="38">
        <v>7.2649999999999997</v>
      </c>
      <c r="V15" s="38">
        <v>7.29</v>
      </c>
    </row>
    <row r="16" spans="2:22" x14ac:dyDescent="0.35">
      <c r="B16" s="28" t="s">
        <v>14</v>
      </c>
      <c r="C16" s="38">
        <v>7.48</v>
      </c>
      <c r="D16" s="38">
        <v>7.46</v>
      </c>
      <c r="E16" s="38">
        <v>7.46</v>
      </c>
      <c r="F16" s="38">
        <v>7.36</v>
      </c>
      <c r="G16" s="49">
        <v>7.38</v>
      </c>
      <c r="H16" s="39"/>
      <c r="I16" s="38">
        <v>7.6210000000000004</v>
      </c>
      <c r="J16" s="38">
        <v>7.601</v>
      </c>
      <c r="K16" s="38">
        <v>7.5910000000000002</v>
      </c>
      <c r="L16" s="38">
        <v>7.56</v>
      </c>
      <c r="M16" s="39">
        <v>7.6210000000000004</v>
      </c>
      <c r="N16" s="39">
        <v>7.5469999999999997</v>
      </c>
      <c r="O16" s="38">
        <v>7.5140000000000002</v>
      </c>
      <c r="P16" s="38">
        <v>7.4870000000000001</v>
      </c>
      <c r="Q16" s="49">
        <v>7.49</v>
      </c>
      <c r="R16" s="38">
        <v>7.4960000000000004</v>
      </c>
      <c r="S16" s="38">
        <v>7.42</v>
      </c>
      <c r="T16" s="38">
        <v>7.3650000000000002</v>
      </c>
      <c r="U16" s="38">
        <v>7.35</v>
      </c>
      <c r="V16" s="38">
        <v>7.67</v>
      </c>
    </row>
    <row r="17" spans="2:22" x14ac:dyDescent="0.35">
      <c r="B17" s="28" t="s">
        <v>15</v>
      </c>
      <c r="C17" s="38">
        <v>7.48</v>
      </c>
      <c r="D17" s="38">
        <v>7.8010000000000002</v>
      </c>
      <c r="E17" s="38">
        <v>7.8410000000000002</v>
      </c>
      <c r="F17" s="38">
        <v>7.8410000000000002</v>
      </c>
      <c r="G17" s="49">
        <v>7.84</v>
      </c>
      <c r="H17" s="39"/>
      <c r="I17" s="38">
        <v>7.7709999999999999</v>
      </c>
      <c r="J17" s="38">
        <v>7.7709999999999999</v>
      </c>
      <c r="K17" s="38">
        <v>7.7709999999999999</v>
      </c>
      <c r="L17" s="38">
        <v>7.71</v>
      </c>
      <c r="M17" s="39">
        <v>7.8620000000000001</v>
      </c>
      <c r="N17" s="39">
        <v>7.7080000000000002</v>
      </c>
      <c r="O17" s="38">
        <v>7.7350000000000003</v>
      </c>
      <c r="P17" s="38">
        <v>8.4160000000000004</v>
      </c>
      <c r="Q17" s="49">
        <v>8.42</v>
      </c>
      <c r="R17" s="38">
        <v>7.8159999999999998</v>
      </c>
      <c r="S17" s="38">
        <v>7.6059999999999999</v>
      </c>
      <c r="T17" s="38">
        <v>7.6660000000000004</v>
      </c>
      <c r="U17" s="38">
        <v>8.2279999999999998</v>
      </c>
      <c r="V17" s="38">
        <v>8.23</v>
      </c>
    </row>
    <row r="18" spans="2:22" x14ac:dyDescent="0.35">
      <c r="B18" s="40" t="s">
        <v>4</v>
      </c>
      <c r="C18" s="41">
        <f>+C11/C9</f>
        <v>1.003125</v>
      </c>
      <c r="D18" s="41">
        <f>+D11/D10</f>
        <v>2.03125</v>
      </c>
      <c r="E18" s="41">
        <f>+E11/E10</f>
        <v>1.463125</v>
      </c>
      <c r="F18" s="41">
        <f>+F11/F10</f>
        <v>2.7974999999999999</v>
      </c>
      <c r="G18" s="50">
        <f t="shared" ref="G18:V18" si="3">+G11/G10</f>
        <v>1.941875</v>
      </c>
      <c r="H18" s="42">
        <f t="shared" si="3"/>
        <v>2.2316216216216218</v>
      </c>
      <c r="I18" s="41">
        <f t="shared" si="3"/>
        <v>1.912972972972973</v>
      </c>
      <c r="J18" s="41">
        <f>+J11/J10</f>
        <v>2.4216216216216218</v>
      </c>
      <c r="K18" s="41">
        <f>+K11/K10</f>
        <v>2.3186486486486486</v>
      </c>
      <c r="L18" s="41">
        <f t="shared" si="3"/>
        <v>2.3940540540540542</v>
      </c>
      <c r="M18" s="42">
        <f t="shared" si="3"/>
        <v>2.1541999999999999</v>
      </c>
      <c r="N18" s="42">
        <f t="shared" si="3"/>
        <v>2.4405999999999999</v>
      </c>
      <c r="O18" s="41">
        <f t="shared" si="3"/>
        <v>1.9767999999999999</v>
      </c>
      <c r="P18" s="41">
        <f t="shared" si="3"/>
        <v>2.9786000000000001</v>
      </c>
      <c r="Q18" s="50">
        <f t="shared" si="3"/>
        <v>2.0794000000000001</v>
      </c>
      <c r="R18" s="41">
        <f t="shared" si="3"/>
        <v>1.6832075471698114</v>
      </c>
      <c r="S18" s="41">
        <f t="shared" si="3"/>
        <v>3.0756603773584907</v>
      </c>
      <c r="T18" s="41">
        <f t="shared" si="3"/>
        <v>3.4047169811320757</v>
      </c>
      <c r="U18" s="41">
        <f t="shared" si="3"/>
        <v>2.1003773584905661</v>
      </c>
      <c r="V18" s="41">
        <f t="shared" si="3"/>
        <v>1.1711320754716981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9684-B3B5-4ED1-BF27-631A67040C2F}">
  <dimension ref="B2:V18"/>
  <sheetViews>
    <sheetView showGridLines="0" zoomScaleNormal="90" workbookViewId="0">
      <selection activeCell="R27" sqref="R27"/>
    </sheetView>
  </sheetViews>
  <sheetFormatPr defaultRowHeight="14.5" x14ac:dyDescent="0.35"/>
  <cols>
    <col min="2" max="2" width="28" customWidth="1"/>
    <col min="3" max="3" width="8.7265625" customWidth="1"/>
    <col min="8" max="8" width="8.7265625" customWidth="1"/>
    <col min="13" max="13" width="8.7265625" customWidth="1"/>
    <col min="18" max="18" width="8.7265625" customWidth="1"/>
    <col min="22" max="22" width="9" bestFit="1" customWidth="1"/>
  </cols>
  <sheetData>
    <row r="2" spans="2:22" ht="18" x14ac:dyDescent="0.4">
      <c r="B2" s="68" t="s">
        <v>47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43"/>
      <c r="I4" s="30"/>
      <c r="J4" s="29"/>
      <c r="K4" s="29"/>
      <c r="L4" s="44"/>
      <c r="M4" s="31"/>
      <c r="N4" s="29"/>
      <c r="O4" s="29"/>
      <c r="P4" s="29"/>
      <c r="Q4" s="29"/>
      <c r="R4" s="31"/>
      <c r="S4" s="30"/>
      <c r="T4" s="29"/>
      <c r="U4" s="29"/>
      <c r="V4" s="29"/>
    </row>
    <row r="5" spans="2:22" x14ac:dyDescent="0.35">
      <c r="B5" s="28" t="s">
        <v>0</v>
      </c>
      <c r="C5" s="32">
        <v>45810</v>
      </c>
      <c r="D5" s="32">
        <v>45817</v>
      </c>
      <c r="E5" s="32">
        <v>45821</v>
      </c>
      <c r="F5" s="32">
        <v>45831</v>
      </c>
      <c r="G5" s="45">
        <v>45838</v>
      </c>
      <c r="H5" s="33">
        <f t="shared" ref="H5:L6" si="0">C5</f>
        <v>45810</v>
      </c>
      <c r="I5" s="32">
        <f t="shared" si="0"/>
        <v>45817</v>
      </c>
      <c r="J5" s="32">
        <f t="shared" si="0"/>
        <v>45821</v>
      </c>
      <c r="K5" s="32">
        <f t="shared" si="0"/>
        <v>45831</v>
      </c>
      <c r="L5" s="32">
        <f t="shared" si="0"/>
        <v>45838</v>
      </c>
      <c r="M5" s="33">
        <f>C5</f>
        <v>45810</v>
      </c>
      <c r="N5" s="32">
        <f t="shared" ref="N5:Q6" si="1">D5</f>
        <v>45817</v>
      </c>
      <c r="O5" s="32">
        <f t="shared" si="1"/>
        <v>45821</v>
      </c>
      <c r="P5" s="32">
        <f t="shared" si="1"/>
        <v>45831</v>
      </c>
      <c r="Q5" s="45">
        <f t="shared" si="1"/>
        <v>45838</v>
      </c>
      <c r="R5" s="33">
        <f>C5</f>
        <v>45810</v>
      </c>
      <c r="S5" s="32">
        <f t="shared" ref="S5:V6" si="2">D5</f>
        <v>45817</v>
      </c>
      <c r="T5" s="32">
        <f t="shared" si="2"/>
        <v>45821</v>
      </c>
      <c r="U5" s="32">
        <f t="shared" si="2"/>
        <v>45831</v>
      </c>
      <c r="V5" s="32">
        <f t="shared" si="2"/>
        <v>45838</v>
      </c>
    </row>
    <row r="6" spans="2:22" x14ac:dyDescent="0.35">
      <c r="B6" s="28" t="s">
        <v>1</v>
      </c>
      <c r="C6" s="32">
        <f>C5+2</f>
        <v>45812</v>
      </c>
      <c r="D6" s="32">
        <f>D5+2</f>
        <v>45819</v>
      </c>
      <c r="E6" s="32">
        <f>E5+5</f>
        <v>45826</v>
      </c>
      <c r="F6" s="32">
        <f>F5+2</f>
        <v>45833</v>
      </c>
      <c r="G6" s="45">
        <f>G5+2</f>
        <v>45840</v>
      </c>
      <c r="H6" s="33">
        <f t="shared" si="0"/>
        <v>45812</v>
      </c>
      <c r="I6" s="32">
        <f t="shared" si="0"/>
        <v>45819</v>
      </c>
      <c r="J6" s="32">
        <f t="shared" si="0"/>
        <v>45826</v>
      </c>
      <c r="K6" s="32">
        <f t="shared" si="0"/>
        <v>45833</v>
      </c>
      <c r="L6" s="45">
        <f t="shared" si="0"/>
        <v>45840</v>
      </c>
      <c r="M6" s="33">
        <f>C6</f>
        <v>45812</v>
      </c>
      <c r="N6" s="32">
        <f t="shared" si="1"/>
        <v>45819</v>
      </c>
      <c r="O6" s="32">
        <f t="shared" si="1"/>
        <v>45826</v>
      </c>
      <c r="P6" s="32">
        <f t="shared" si="1"/>
        <v>45833</v>
      </c>
      <c r="Q6" s="32">
        <f t="shared" si="1"/>
        <v>45840</v>
      </c>
      <c r="R6" s="33">
        <f>C6</f>
        <v>45812</v>
      </c>
      <c r="S6" s="32">
        <f t="shared" si="2"/>
        <v>45819</v>
      </c>
      <c r="T6" s="32">
        <f t="shared" si="2"/>
        <v>45826</v>
      </c>
      <c r="U6" s="32">
        <f t="shared" si="2"/>
        <v>45833</v>
      </c>
      <c r="V6" s="32">
        <f t="shared" si="2"/>
        <v>45840</v>
      </c>
    </row>
    <row r="7" spans="2:22" x14ac:dyDescent="0.35">
      <c r="B7" s="28" t="s">
        <v>10</v>
      </c>
      <c r="C7" s="34">
        <f>C6+91</f>
        <v>45903</v>
      </c>
      <c r="D7" s="34">
        <f>D6+91</f>
        <v>45910</v>
      </c>
      <c r="E7" s="34">
        <f>E6+91</f>
        <v>45917</v>
      </c>
      <c r="F7" s="34">
        <f>F6+92</f>
        <v>45925</v>
      </c>
      <c r="G7" s="46">
        <f>G6+92</f>
        <v>45932</v>
      </c>
      <c r="H7" s="35">
        <f>H6+182</f>
        <v>45994</v>
      </c>
      <c r="I7" s="34">
        <f>I6+182</f>
        <v>46001</v>
      </c>
      <c r="J7" s="34">
        <f>J6+182</f>
        <v>46008</v>
      </c>
      <c r="K7" s="34">
        <f>K6+182</f>
        <v>46015</v>
      </c>
      <c r="L7" s="34">
        <f>L6+182</f>
        <v>46022</v>
      </c>
      <c r="M7" s="35">
        <f>M6+273</f>
        <v>46085</v>
      </c>
      <c r="N7" s="34">
        <f>N6+273</f>
        <v>46092</v>
      </c>
      <c r="O7" s="34">
        <f>O6+273</f>
        <v>46099</v>
      </c>
      <c r="P7" s="34">
        <f>P6+273</f>
        <v>46106</v>
      </c>
      <c r="Q7" s="46">
        <f>Q6+273</f>
        <v>46113</v>
      </c>
      <c r="R7" s="35">
        <f>R6+364</f>
        <v>46176</v>
      </c>
      <c r="S7" s="34">
        <f>S6+364</f>
        <v>46183</v>
      </c>
      <c r="T7" s="34">
        <f>T6+364</f>
        <v>46190</v>
      </c>
      <c r="U7" s="34">
        <f>U6+364</f>
        <v>46197</v>
      </c>
      <c r="V7" s="34">
        <f>V6+364</f>
        <v>46204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37">
        <v>1600</v>
      </c>
      <c r="H9" s="36">
        <v>3700</v>
      </c>
      <c r="I9" s="37">
        <v>3700</v>
      </c>
      <c r="J9" s="37">
        <v>3700</v>
      </c>
      <c r="K9" s="37">
        <v>3700</v>
      </c>
      <c r="L9" s="37">
        <v>3700</v>
      </c>
      <c r="M9" s="36">
        <v>5000</v>
      </c>
      <c r="N9" s="37">
        <v>5000</v>
      </c>
      <c r="O9" s="37">
        <v>5000</v>
      </c>
      <c r="P9" s="37">
        <v>5000</v>
      </c>
      <c r="Q9" s="37">
        <v>5000</v>
      </c>
      <c r="R9" s="36">
        <v>5300</v>
      </c>
      <c r="S9" s="37">
        <v>5300</v>
      </c>
      <c r="T9" s="37">
        <v>5300</v>
      </c>
      <c r="U9" s="37">
        <v>5300</v>
      </c>
      <c r="V9" s="37">
        <v>5300</v>
      </c>
    </row>
    <row r="10" spans="2:22" x14ac:dyDescent="0.35">
      <c r="B10" s="28" t="s">
        <v>2</v>
      </c>
      <c r="C10" s="37">
        <v>870</v>
      </c>
      <c r="D10" s="37">
        <v>1600</v>
      </c>
      <c r="E10" s="37">
        <v>1600</v>
      </c>
      <c r="F10" s="37">
        <v>1600</v>
      </c>
      <c r="G10" s="37">
        <v>1600</v>
      </c>
      <c r="H10" s="36">
        <v>3700</v>
      </c>
      <c r="I10" s="37">
        <v>3700</v>
      </c>
      <c r="J10" s="37">
        <v>3700</v>
      </c>
      <c r="K10" s="37">
        <v>3700</v>
      </c>
      <c r="L10" s="37">
        <v>3700</v>
      </c>
      <c r="M10" s="36">
        <v>5730</v>
      </c>
      <c r="N10" s="37">
        <v>5000</v>
      </c>
      <c r="O10" s="37">
        <v>5000</v>
      </c>
      <c r="P10" s="37">
        <v>5000</v>
      </c>
      <c r="Q10" s="37">
        <v>5000</v>
      </c>
      <c r="R10" s="36">
        <v>5300</v>
      </c>
      <c r="S10" s="37">
        <v>5300</v>
      </c>
      <c r="T10" s="37">
        <v>5300</v>
      </c>
      <c r="U10" s="37">
        <v>5300</v>
      </c>
      <c r="V10" s="37">
        <v>5300</v>
      </c>
    </row>
    <row r="11" spans="2:22" x14ac:dyDescent="0.35">
      <c r="B11" s="28" t="s">
        <v>3</v>
      </c>
      <c r="C11" s="37">
        <v>1570</v>
      </c>
      <c r="D11" s="37">
        <v>2497</v>
      </c>
      <c r="E11" s="37">
        <v>5338</v>
      </c>
      <c r="F11" s="37">
        <v>4240</v>
      </c>
      <c r="G11" s="37">
        <v>4065</v>
      </c>
      <c r="H11" s="36">
        <v>5825</v>
      </c>
      <c r="I11" s="37">
        <v>6477</v>
      </c>
      <c r="J11" s="37">
        <v>7550</v>
      </c>
      <c r="K11" s="37">
        <v>10010</v>
      </c>
      <c r="L11" s="37">
        <v>8548</v>
      </c>
      <c r="M11" s="36">
        <v>8778</v>
      </c>
      <c r="N11" s="37">
        <v>10489</v>
      </c>
      <c r="O11" s="37">
        <v>9224</v>
      </c>
      <c r="P11" s="37">
        <v>10833</v>
      </c>
      <c r="Q11" s="48">
        <v>17594</v>
      </c>
      <c r="R11" s="36">
        <v>11509</v>
      </c>
      <c r="S11" s="37">
        <v>13348</v>
      </c>
      <c r="T11" s="37">
        <v>7407</v>
      </c>
      <c r="U11" s="37">
        <v>15979</v>
      </c>
      <c r="V11" s="37">
        <v>16911</v>
      </c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7.36</v>
      </c>
      <c r="D13" s="38">
        <v>7.3259999999999996</v>
      </c>
      <c r="E13" s="38">
        <v>7.2750000000000004</v>
      </c>
      <c r="F13" s="38">
        <v>7.2460000000000004</v>
      </c>
      <c r="G13" s="49">
        <v>7.2439999999999998</v>
      </c>
      <c r="H13" s="39">
        <v>7.468</v>
      </c>
      <c r="I13" s="38">
        <v>7.4480000000000004</v>
      </c>
      <c r="J13" s="38">
        <v>7.4340000000000002</v>
      </c>
      <c r="K13" s="38">
        <v>7.4119999999999999</v>
      </c>
      <c r="L13" s="38">
        <v>7.4080000000000004</v>
      </c>
      <c r="M13" s="39">
        <v>7.4240000000000004</v>
      </c>
      <c r="N13" s="38">
        <v>7.4109999999999996</v>
      </c>
      <c r="O13" s="38">
        <v>7.4370000000000003</v>
      </c>
      <c r="P13" s="38">
        <v>7.4379999999999997</v>
      </c>
      <c r="Q13" s="49">
        <v>7.4089999999999998</v>
      </c>
      <c r="R13" s="39">
        <v>7.3140000000000001</v>
      </c>
      <c r="S13" s="38">
        <v>7.2839999999999998</v>
      </c>
      <c r="T13" s="38">
        <v>7.3129999999999997</v>
      </c>
      <c r="U13" s="38">
        <v>7.3</v>
      </c>
      <c r="V13" s="38">
        <v>7.274</v>
      </c>
    </row>
    <row r="14" spans="2:22" x14ac:dyDescent="0.35">
      <c r="B14" s="28" t="s">
        <v>12</v>
      </c>
      <c r="C14" s="38">
        <v>7.4978681281816799</v>
      </c>
      <c r="D14" s="38">
        <v>7.4626447535087204</v>
      </c>
      <c r="E14" s="38">
        <v>7.4093178206534303</v>
      </c>
      <c r="F14" s="38">
        <v>7.38084212737561</v>
      </c>
      <c r="G14" s="49">
        <v>7.37693315302168</v>
      </c>
      <c r="H14" s="39">
        <v>7.7571466571959702</v>
      </c>
      <c r="I14" s="38">
        <v>7.73571966578732</v>
      </c>
      <c r="J14" s="38">
        <v>7.7201592872797304</v>
      </c>
      <c r="K14" s="38">
        <v>7.6962167356437501</v>
      </c>
      <c r="L14" s="38">
        <v>7.6919885069846003</v>
      </c>
      <c r="M14" s="39">
        <v>7.8606524611536397</v>
      </c>
      <c r="N14" s="38">
        <v>7.84625282941722</v>
      </c>
      <c r="O14" s="38">
        <v>7.8753251091766403</v>
      </c>
      <c r="P14" s="38">
        <v>7.8761902691104302</v>
      </c>
      <c r="Q14" s="49">
        <v>7.8437632220776896</v>
      </c>
      <c r="R14" s="39">
        <v>7.8899401393803101</v>
      </c>
      <c r="S14" s="38">
        <v>7.8542804617655504</v>
      </c>
      <c r="T14" s="38">
        <v>7.8887882021011597</v>
      </c>
      <c r="U14" s="38">
        <v>7.8731235094155503</v>
      </c>
      <c r="V14" s="38">
        <v>7.8429214089699801</v>
      </c>
    </row>
    <row r="15" spans="2:22" x14ac:dyDescent="0.35">
      <c r="B15" s="28" t="s">
        <v>13</v>
      </c>
      <c r="C15" s="38">
        <v>7.18</v>
      </c>
      <c r="D15" s="38">
        <v>7.22</v>
      </c>
      <c r="E15" s="38">
        <v>7.24</v>
      </c>
      <c r="F15" s="38">
        <v>7.141</v>
      </c>
      <c r="G15" s="49">
        <v>7.18</v>
      </c>
      <c r="H15" s="39">
        <v>7.39</v>
      </c>
      <c r="I15" s="38">
        <v>7.41</v>
      </c>
      <c r="J15" s="38">
        <v>7.35</v>
      </c>
      <c r="K15" s="38">
        <v>7.31</v>
      </c>
      <c r="L15" s="38">
        <v>7.35</v>
      </c>
      <c r="M15" s="39">
        <v>7.22</v>
      </c>
      <c r="N15" s="38">
        <v>7.327</v>
      </c>
      <c r="O15" s="38">
        <v>7.327</v>
      </c>
      <c r="P15" s="38">
        <v>7.367</v>
      </c>
      <c r="Q15" s="49">
        <v>7.327</v>
      </c>
      <c r="R15" s="39">
        <v>7.2149999999999999</v>
      </c>
      <c r="S15" s="38">
        <v>7.2350000000000003</v>
      </c>
      <c r="T15" s="38">
        <v>7.2350000000000003</v>
      </c>
      <c r="U15" s="38">
        <v>7.2549999999999999</v>
      </c>
      <c r="V15" s="38">
        <v>7.2350000000000003</v>
      </c>
    </row>
    <row r="16" spans="2:22" x14ac:dyDescent="0.35">
      <c r="B16" s="28" t="s">
        <v>14</v>
      </c>
      <c r="C16" s="38">
        <v>7.5609999999999999</v>
      </c>
      <c r="D16" s="38">
        <v>7.5209999999999999</v>
      </c>
      <c r="E16" s="38">
        <v>7.3</v>
      </c>
      <c r="F16" s="38">
        <v>7.32</v>
      </c>
      <c r="G16" s="49">
        <v>7.34</v>
      </c>
      <c r="H16" s="39">
        <v>7.5209999999999999</v>
      </c>
      <c r="I16" s="38">
        <v>7.48</v>
      </c>
      <c r="J16" s="38">
        <v>7.46</v>
      </c>
      <c r="K16" s="38">
        <v>7.46</v>
      </c>
      <c r="L16" s="38">
        <v>7.44</v>
      </c>
      <c r="M16" s="39">
        <v>7.46</v>
      </c>
      <c r="N16" s="38">
        <v>7.46</v>
      </c>
      <c r="O16" s="38">
        <v>7.48</v>
      </c>
      <c r="P16" s="38">
        <v>7.4870000000000001</v>
      </c>
      <c r="Q16" s="49">
        <v>7.42</v>
      </c>
      <c r="R16" s="38">
        <v>7.42</v>
      </c>
      <c r="S16" s="38">
        <v>7.31</v>
      </c>
      <c r="T16" s="38">
        <v>7.44</v>
      </c>
      <c r="U16" s="38">
        <v>7.33</v>
      </c>
      <c r="V16" s="38">
        <v>7.3</v>
      </c>
    </row>
    <row r="17" spans="2:22" x14ac:dyDescent="0.35">
      <c r="B17" s="28" t="s">
        <v>15</v>
      </c>
      <c r="C17" s="38">
        <v>7.641</v>
      </c>
      <c r="D17" s="38">
        <v>7.7409999999999997</v>
      </c>
      <c r="E17" s="38">
        <v>7.5609999999999999</v>
      </c>
      <c r="F17" s="38">
        <v>7.7759999999999998</v>
      </c>
      <c r="G17" s="49">
        <v>7.601</v>
      </c>
      <c r="H17" s="39">
        <v>7.6909999999999998</v>
      </c>
      <c r="I17" s="38">
        <v>7.6909999999999998</v>
      </c>
      <c r="J17" s="38">
        <v>7.7210000000000001</v>
      </c>
      <c r="K17" s="38">
        <v>7.7610000000000001</v>
      </c>
      <c r="L17" s="38">
        <v>7.641</v>
      </c>
      <c r="M17" s="39">
        <v>7.6280000000000001</v>
      </c>
      <c r="N17" s="38">
        <v>7.6879999999999997</v>
      </c>
      <c r="O17" s="38">
        <v>7.6740000000000004</v>
      </c>
      <c r="P17" s="38">
        <v>7.7750000000000004</v>
      </c>
      <c r="Q17" s="49">
        <v>7.6879999999999997</v>
      </c>
      <c r="R17" s="38">
        <v>7.641</v>
      </c>
      <c r="S17" s="38">
        <v>7.6059999999999999</v>
      </c>
      <c r="T17" s="38">
        <v>7.6059999999999999</v>
      </c>
      <c r="U17" s="38">
        <v>7.6909999999999998</v>
      </c>
      <c r="V17" s="38">
        <v>7.5810000000000004</v>
      </c>
    </row>
    <row r="18" spans="2:22" x14ac:dyDescent="0.35">
      <c r="B18" s="40" t="s">
        <v>4</v>
      </c>
      <c r="C18" s="41">
        <f>+C11/C9</f>
        <v>0.98124999999999996</v>
      </c>
      <c r="D18" s="41">
        <f>+D11/D10</f>
        <v>1.5606249999999999</v>
      </c>
      <c r="E18" s="41">
        <f>+E11/E10</f>
        <v>3.3362500000000002</v>
      </c>
      <c r="F18" s="41">
        <f>+F11/F10</f>
        <v>2.65</v>
      </c>
      <c r="G18" s="50">
        <f t="shared" ref="G18:V18" si="3">+G11/G10</f>
        <v>2.5406249999999999</v>
      </c>
      <c r="H18" s="42">
        <f t="shared" si="3"/>
        <v>1.5743243243243243</v>
      </c>
      <c r="I18" s="41">
        <f t="shared" si="3"/>
        <v>1.7505405405405405</v>
      </c>
      <c r="J18" s="41">
        <f>+J11/J10</f>
        <v>2.0405405405405403</v>
      </c>
      <c r="K18" s="41">
        <f>+K11/K10</f>
        <v>2.7054054054054055</v>
      </c>
      <c r="L18" s="41">
        <f t="shared" si="3"/>
        <v>2.3102702702702702</v>
      </c>
      <c r="M18" s="42">
        <f t="shared" si="3"/>
        <v>1.5319371727748692</v>
      </c>
      <c r="N18" s="41">
        <f t="shared" si="3"/>
        <v>2.0977999999999999</v>
      </c>
      <c r="O18" s="41">
        <f t="shared" si="3"/>
        <v>1.8448</v>
      </c>
      <c r="P18" s="41">
        <f t="shared" si="3"/>
        <v>2.1665999999999999</v>
      </c>
      <c r="Q18" s="50">
        <f t="shared" si="3"/>
        <v>3.5188000000000001</v>
      </c>
      <c r="R18" s="41">
        <f t="shared" si="3"/>
        <v>2.1715094339622643</v>
      </c>
      <c r="S18" s="41">
        <f t="shared" si="3"/>
        <v>2.5184905660377357</v>
      </c>
      <c r="T18" s="41">
        <f t="shared" si="3"/>
        <v>1.3975471698113207</v>
      </c>
      <c r="U18" s="41">
        <f t="shared" si="3"/>
        <v>3.0149056603773583</v>
      </c>
      <c r="V18" s="41">
        <f t="shared" si="3"/>
        <v>3.1907547169811319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284B-12D6-4410-A62C-33DC3192C5E1}">
  <dimension ref="B2:V18"/>
  <sheetViews>
    <sheetView showGridLines="0" zoomScaleNormal="90" workbookViewId="0">
      <selection activeCell="I18" sqref="I18"/>
    </sheetView>
  </sheetViews>
  <sheetFormatPr defaultRowHeight="14.5" x14ac:dyDescent="0.35"/>
  <cols>
    <col min="2" max="2" width="28" customWidth="1"/>
    <col min="3" max="3" width="8.7265625" customWidth="1"/>
    <col min="7" max="7" width="0" hidden="1" customWidth="1"/>
    <col min="8" max="8" width="8.7265625" customWidth="1"/>
    <col min="12" max="12" width="0" hidden="1" customWidth="1"/>
    <col min="13" max="13" width="8.7265625" customWidth="1"/>
    <col min="17" max="17" width="0" hidden="1" customWidth="1"/>
    <col min="18" max="18" width="8.7265625" customWidth="1"/>
    <col min="22" max="22" width="9" hidden="1" customWidth="1"/>
  </cols>
  <sheetData>
    <row r="2" spans="2:22" ht="18" x14ac:dyDescent="0.4">
      <c r="B2" s="68" t="s">
        <v>48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43"/>
      <c r="I4" s="30"/>
      <c r="J4" s="29"/>
      <c r="K4" s="29"/>
      <c r="L4" s="44"/>
      <c r="M4" s="31"/>
      <c r="N4" s="29"/>
      <c r="O4" s="29"/>
      <c r="P4" s="29"/>
      <c r="Q4" s="29"/>
      <c r="R4" s="31"/>
      <c r="S4" s="30"/>
      <c r="T4" s="29"/>
      <c r="U4" s="29"/>
      <c r="V4" s="29"/>
    </row>
    <row r="5" spans="2:22" x14ac:dyDescent="0.35">
      <c r="B5" s="28" t="s">
        <v>0</v>
      </c>
      <c r="C5" s="32">
        <v>45845</v>
      </c>
      <c r="D5" s="32">
        <v>45852</v>
      </c>
      <c r="E5" s="32">
        <v>45859</v>
      </c>
      <c r="F5" s="32">
        <v>45866</v>
      </c>
      <c r="G5" s="45">
        <v>45838</v>
      </c>
      <c r="H5" s="33">
        <f t="shared" ref="H5:L6" si="0">C5</f>
        <v>45845</v>
      </c>
      <c r="I5" s="32">
        <f t="shared" si="0"/>
        <v>45852</v>
      </c>
      <c r="J5" s="32">
        <f t="shared" si="0"/>
        <v>45859</v>
      </c>
      <c r="K5" s="32">
        <f t="shared" si="0"/>
        <v>45866</v>
      </c>
      <c r="L5" s="32">
        <f t="shared" si="0"/>
        <v>45838</v>
      </c>
      <c r="M5" s="33">
        <f>C5</f>
        <v>45845</v>
      </c>
      <c r="N5" s="32">
        <f t="shared" ref="N5:Q6" si="1">D5</f>
        <v>45852</v>
      </c>
      <c r="O5" s="32">
        <f t="shared" si="1"/>
        <v>45859</v>
      </c>
      <c r="P5" s="32">
        <f t="shared" si="1"/>
        <v>45866</v>
      </c>
      <c r="Q5" s="45">
        <f t="shared" si="1"/>
        <v>45838</v>
      </c>
      <c r="R5" s="33">
        <f>C5</f>
        <v>45845</v>
      </c>
      <c r="S5" s="32">
        <f t="shared" ref="S5:V6" si="2">D5</f>
        <v>45852</v>
      </c>
      <c r="T5" s="32">
        <f t="shared" si="2"/>
        <v>45859</v>
      </c>
      <c r="U5" s="32">
        <f t="shared" si="2"/>
        <v>45866</v>
      </c>
      <c r="V5" s="32">
        <f t="shared" si="2"/>
        <v>45838</v>
      </c>
    </row>
    <row r="6" spans="2:22" x14ac:dyDescent="0.35">
      <c r="B6" s="28" t="s">
        <v>1</v>
      </c>
      <c r="C6" s="32">
        <f>C5+2</f>
        <v>45847</v>
      </c>
      <c r="D6" s="32">
        <f>D5+2</f>
        <v>45854</v>
      </c>
      <c r="E6" s="32">
        <f>E5+2</f>
        <v>45861</v>
      </c>
      <c r="F6" s="32">
        <f>F5+2</f>
        <v>45868</v>
      </c>
      <c r="G6" s="45">
        <f>G5+2</f>
        <v>45840</v>
      </c>
      <c r="H6" s="33">
        <f t="shared" si="0"/>
        <v>45847</v>
      </c>
      <c r="I6" s="32">
        <f t="shared" si="0"/>
        <v>45854</v>
      </c>
      <c r="J6" s="32">
        <f t="shared" si="0"/>
        <v>45861</v>
      </c>
      <c r="K6" s="32">
        <f t="shared" si="0"/>
        <v>45868</v>
      </c>
      <c r="L6" s="45">
        <f t="shared" si="0"/>
        <v>45840</v>
      </c>
      <c r="M6" s="33">
        <f>C6</f>
        <v>45847</v>
      </c>
      <c r="N6" s="32">
        <f t="shared" si="1"/>
        <v>45854</v>
      </c>
      <c r="O6" s="32">
        <f t="shared" si="1"/>
        <v>45861</v>
      </c>
      <c r="P6" s="32">
        <f t="shared" si="1"/>
        <v>45868</v>
      </c>
      <c r="Q6" s="32">
        <f t="shared" si="1"/>
        <v>45840</v>
      </c>
      <c r="R6" s="33">
        <f>C6</f>
        <v>45847</v>
      </c>
      <c r="S6" s="32">
        <f t="shared" si="2"/>
        <v>45854</v>
      </c>
      <c r="T6" s="32">
        <f t="shared" si="2"/>
        <v>45861</v>
      </c>
      <c r="U6" s="32">
        <f t="shared" si="2"/>
        <v>45868</v>
      </c>
      <c r="V6" s="32">
        <f t="shared" si="2"/>
        <v>45840</v>
      </c>
    </row>
    <row r="7" spans="2:22" x14ac:dyDescent="0.35">
      <c r="B7" s="28" t="s">
        <v>10</v>
      </c>
      <c r="C7" s="34">
        <f>C6+91</f>
        <v>45938</v>
      </c>
      <c r="D7" s="34">
        <f>D6+91</f>
        <v>45945</v>
      </c>
      <c r="E7" s="34">
        <f>E6+91</f>
        <v>45952</v>
      </c>
      <c r="F7" s="34">
        <f>F6+92</f>
        <v>45960</v>
      </c>
      <c r="G7" s="46">
        <f>G6+92</f>
        <v>45932</v>
      </c>
      <c r="H7" s="35">
        <f>H6+182</f>
        <v>46029</v>
      </c>
      <c r="I7" s="34">
        <f>I6+182</f>
        <v>46036</v>
      </c>
      <c r="J7" s="34">
        <f>J6+182</f>
        <v>46043</v>
      </c>
      <c r="K7" s="34">
        <f>K6+182</f>
        <v>46050</v>
      </c>
      <c r="L7" s="34">
        <f>L6+182</f>
        <v>46022</v>
      </c>
      <c r="M7" s="35">
        <f>M6+273</f>
        <v>46120</v>
      </c>
      <c r="N7" s="34">
        <f>N6+273</f>
        <v>46127</v>
      </c>
      <c r="O7" s="34">
        <f>O6+273</f>
        <v>46134</v>
      </c>
      <c r="P7" s="34">
        <f>P6+273</f>
        <v>46141</v>
      </c>
      <c r="Q7" s="46">
        <f>Q6+273</f>
        <v>46113</v>
      </c>
      <c r="R7" s="35">
        <f>R6+364</f>
        <v>46211</v>
      </c>
      <c r="S7" s="34">
        <f>S6+364</f>
        <v>46218</v>
      </c>
      <c r="T7" s="34">
        <f>T6+364</f>
        <v>46225</v>
      </c>
      <c r="U7" s="34">
        <f>U6+364</f>
        <v>46232</v>
      </c>
      <c r="V7" s="34">
        <f>V6+364</f>
        <v>46204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37"/>
      <c r="H9" s="36">
        <v>3700</v>
      </c>
      <c r="I9" s="37">
        <v>3700</v>
      </c>
      <c r="J9" s="37">
        <v>3700</v>
      </c>
      <c r="K9" s="37">
        <v>3700</v>
      </c>
      <c r="L9" s="37"/>
      <c r="M9" s="36">
        <v>5000</v>
      </c>
      <c r="N9" s="37">
        <v>5000</v>
      </c>
      <c r="O9" s="37">
        <v>5000</v>
      </c>
      <c r="P9" s="37">
        <v>5000</v>
      </c>
      <c r="Q9" s="37"/>
      <c r="R9" s="36">
        <v>5300</v>
      </c>
      <c r="S9" s="37">
        <v>5300</v>
      </c>
      <c r="T9" s="37">
        <v>5300</v>
      </c>
      <c r="U9" s="37">
        <v>5300</v>
      </c>
      <c r="V9" s="37"/>
    </row>
    <row r="10" spans="2:22" x14ac:dyDescent="0.35">
      <c r="B10" s="28" t="s">
        <v>2</v>
      </c>
      <c r="C10" s="37">
        <v>1600</v>
      </c>
      <c r="D10" s="37">
        <v>1600</v>
      </c>
      <c r="E10" s="37">
        <v>1600</v>
      </c>
      <c r="F10" s="37">
        <v>1600</v>
      </c>
      <c r="G10" s="37"/>
      <c r="H10" s="36">
        <v>3700</v>
      </c>
      <c r="I10" s="37">
        <v>3700</v>
      </c>
      <c r="J10" s="37">
        <v>3700</v>
      </c>
      <c r="K10" s="37">
        <v>3700</v>
      </c>
      <c r="L10" s="37"/>
      <c r="M10" s="36">
        <v>5000</v>
      </c>
      <c r="N10" s="37">
        <v>5000</v>
      </c>
      <c r="O10" s="37">
        <v>5000</v>
      </c>
      <c r="P10" s="37">
        <v>5000</v>
      </c>
      <c r="Q10" s="37"/>
      <c r="R10" s="36">
        <v>5300</v>
      </c>
      <c r="S10" s="37">
        <v>5300</v>
      </c>
      <c r="T10" s="37">
        <v>5300</v>
      </c>
      <c r="U10" s="37">
        <v>5300</v>
      </c>
      <c r="V10" s="37"/>
    </row>
    <row r="11" spans="2:22" x14ac:dyDescent="0.35">
      <c r="B11" s="28" t="s">
        <v>3</v>
      </c>
      <c r="C11" s="37">
        <v>3894</v>
      </c>
      <c r="D11" s="37">
        <v>3679</v>
      </c>
      <c r="E11" s="37">
        <v>4968</v>
      </c>
      <c r="F11" s="37">
        <v>4976</v>
      </c>
      <c r="G11" s="37"/>
      <c r="H11" s="36">
        <v>7983</v>
      </c>
      <c r="I11" s="37">
        <v>8477</v>
      </c>
      <c r="J11" s="37">
        <v>11513</v>
      </c>
      <c r="K11" s="37">
        <v>8892</v>
      </c>
      <c r="L11" s="37"/>
      <c r="M11" s="36">
        <v>15350</v>
      </c>
      <c r="N11" s="37">
        <v>14875</v>
      </c>
      <c r="O11" s="37">
        <v>16802</v>
      </c>
      <c r="P11" s="37">
        <v>13672</v>
      </c>
      <c r="Q11" s="48"/>
      <c r="R11" s="36">
        <v>15940</v>
      </c>
      <c r="S11" s="37">
        <v>11202</v>
      </c>
      <c r="T11" s="37">
        <v>15461</v>
      </c>
      <c r="U11" s="37">
        <v>13135</v>
      </c>
      <c r="V11" s="37"/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7.22</v>
      </c>
      <c r="D13" s="38">
        <v>7.21</v>
      </c>
      <c r="E13" s="38">
        <v>7.1950000000000003</v>
      </c>
      <c r="F13" s="38">
        <v>7.1539999999999999</v>
      </c>
      <c r="G13" s="49"/>
      <c r="H13" s="39">
        <v>7.4</v>
      </c>
      <c r="I13" s="38">
        <v>7.3970000000000002</v>
      </c>
      <c r="J13" s="38">
        <v>7.3789999999999996</v>
      </c>
      <c r="K13" s="38">
        <v>7.3579999999999997</v>
      </c>
      <c r="L13" s="38"/>
      <c r="M13" s="39">
        <v>7.3739999999999997</v>
      </c>
      <c r="N13" s="38">
        <v>7.3479999999999999</v>
      </c>
      <c r="O13" s="38">
        <v>7.319</v>
      </c>
      <c r="P13" s="38">
        <v>7.2990000000000004</v>
      </c>
      <c r="Q13" s="49"/>
      <c r="R13" s="39">
        <v>7.2320000000000002</v>
      </c>
      <c r="S13" s="38">
        <v>7.2249999999999996</v>
      </c>
      <c r="T13" s="38">
        <v>7.2160000000000002</v>
      </c>
      <c r="U13" s="38">
        <v>7.1909999999999998</v>
      </c>
      <c r="V13" s="38"/>
    </row>
    <row r="14" spans="2:22" x14ac:dyDescent="0.35">
      <c r="B14" s="28" t="s">
        <v>12</v>
      </c>
      <c r="C14" s="38">
        <v>7.3519103812367197</v>
      </c>
      <c r="D14" s="38">
        <v>7.3423700381751003</v>
      </c>
      <c r="E14" s="38">
        <v>7.33</v>
      </c>
      <c r="F14" s="38">
        <v>7.28</v>
      </c>
      <c r="G14" s="49"/>
      <c r="H14" s="39">
        <v>7.6831948088220496</v>
      </c>
      <c r="I14" s="38">
        <v>7.6797493811650703</v>
      </c>
      <c r="J14" s="38">
        <v>7.6605456031265096</v>
      </c>
      <c r="K14" s="38">
        <v>7.64</v>
      </c>
      <c r="L14" s="38"/>
      <c r="M14" s="39">
        <v>7.8042520210850901</v>
      </c>
      <c r="N14" s="38">
        <v>7.7747652046146696</v>
      </c>
      <c r="O14" s="38">
        <v>7.74319046392218</v>
      </c>
      <c r="P14" s="38">
        <v>7.72</v>
      </c>
      <c r="Q14" s="49"/>
      <c r="R14" s="39">
        <v>7.79367220347482</v>
      </c>
      <c r="S14" s="38">
        <v>7.7859354925386501</v>
      </c>
      <c r="T14" s="38">
        <v>7.78</v>
      </c>
      <c r="U14" s="38">
        <v>7.75</v>
      </c>
      <c r="V14" s="38"/>
    </row>
    <row r="15" spans="2:22" x14ac:dyDescent="0.35">
      <c r="B15" s="28" t="s">
        <v>13</v>
      </c>
      <c r="C15" s="38">
        <v>7.18</v>
      </c>
      <c r="D15" s="38">
        <v>7.2</v>
      </c>
      <c r="E15" s="38">
        <v>7.18</v>
      </c>
      <c r="F15" s="38">
        <v>7.0789999999999997</v>
      </c>
      <c r="G15" s="49"/>
      <c r="H15" s="39">
        <v>7.3</v>
      </c>
      <c r="I15" s="38">
        <v>7.32</v>
      </c>
      <c r="J15" s="38">
        <v>7.32</v>
      </c>
      <c r="K15" s="38">
        <v>7.29</v>
      </c>
      <c r="L15" s="38"/>
      <c r="M15" s="39">
        <v>7.3</v>
      </c>
      <c r="N15" s="38">
        <v>7.28</v>
      </c>
      <c r="O15" s="38">
        <v>7.26</v>
      </c>
      <c r="P15" s="38">
        <v>7.2130000000000001</v>
      </c>
      <c r="Q15" s="49"/>
      <c r="R15" s="39">
        <v>7.19</v>
      </c>
      <c r="S15" s="38">
        <v>7.1749999999999998</v>
      </c>
      <c r="T15" s="38">
        <v>7.1950000000000003</v>
      </c>
      <c r="U15" s="38">
        <v>7.1349999999999998</v>
      </c>
      <c r="V15" s="38"/>
    </row>
    <row r="16" spans="2:22" x14ac:dyDescent="0.35">
      <c r="B16" s="28" t="s">
        <v>14</v>
      </c>
      <c r="C16" s="38">
        <v>7.3</v>
      </c>
      <c r="D16" s="38">
        <v>7.22</v>
      </c>
      <c r="E16" s="38">
        <v>7.2</v>
      </c>
      <c r="F16" s="38">
        <v>7.2</v>
      </c>
      <c r="G16" s="49"/>
      <c r="H16" s="39">
        <v>7.44</v>
      </c>
      <c r="I16" s="38">
        <v>7.41</v>
      </c>
      <c r="J16" s="38">
        <v>7.39</v>
      </c>
      <c r="K16" s="38">
        <v>7.38</v>
      </c>
      <c r="L16" s="38"/>
      <c r="M16" s="39">
        <v>7.3940000000000001</v>
      </c>
      <c r="N16" s="38">
        <v>7.3739999999999997</v>
      </c>
      <c r="O16" s="38">
        <v>7.34</v>
      </c>
      <c r="P16" s="49">
        <v>7.3129999999999997</v>
      </c>
      <c r="Q16" s="49"/>
      <c r="R16" s="38">
        <v>7.2549999999999999</v>
      </c>
      <c r="S16" s="38">
        <v>7.2450000000000001</v>
      </c>
      <c r="T16" s="38">
        <v>7.2350000000000003</v>
      </c>
      <c r="U16" s="38">
        <v>7.2149999999999999</v>
      </c>
      <c r="V16" s="38"/>
    </row>
    <row r="17" spans="2:22" x14ac:dyDescent="0.35">
      <c r="B17" s="28" t="s">
        <v>15</v>
      </c>
      <c r="C17" s="38">
        <v>7.601</v>
      </c>
      <c r="D17" s="38">
        <v>7.5410000000000004</v>
      </c>
      <c r="E17" s="38">
        <v>7.46</v>
      </c>
      <c r="F17" s="38">
        <v>7.5410000000000004</v>
      </c>
      <c r="G17" s="49"/>
      <c r="H17" s="39">
        <v>7.6210000000000004</v>
      </c>
      <c r="I17" s="38">
        <v>7.6210000000000004</v>
      </c>
      <c r="J17" s="38">
        <v>7.6109999999999998</v>
      </c>
      <c r="K17" s="38">
        <v>7.601</v>
      </c>
      <c r="L17" s="38"/>
      <c r="M17" s="39">
        <v>7.6079999999999997</v>
      </c>
      <c r="N17" s="38">
        <v>7.5869999999999997</v>
      </c>
      <c r="O17" s="38">
        <v>7.6079999999999997</v>
      </c>
      <c r="P17" s="38">
        <v>7.5670000000000002</v>
      </c>
      <c r="Q17" s="49"/>
      <c r="R17" s="39">
        <v>7.48</v>
      </c>
      <c r="S17" s="38">
        <v>7.48</v>
      </c>
      <c r="T17" s="38">
        <v>7.46</v>
      </c>
      <c r="U17" s="38">
        <v>7.46</v>
      </c>
      <c r="V17" s="38"/>
    </row>
    <row r="18" spans="2:22" x14ac:dyDescent="0.35">
      <c r="B18" s="40" t="s">
        <v>4</v>
      </c>
      <c r="C18" s="41">
        <f>+C11/C9</f>
        <v>2.4337499999999999</v>
      </c>
      <c r="D18" s="41">
        <f>+D11/D10</f>
        <v>2.2993749999999999</v>
      </c>
      <c r="E18" s="41">
        <f>+E11/E10</f>
        <v>3.105</v>
      </c>
      <c r="F18" s="41">
        <f>+F11/F10</f>
        <v>3.11</v>
      </c>
      <c r="G18" s="50" t="e">
        <f t="shared" ref="G18:V18" si="3">+G11/G10</f>
        <v>#DIV/0!</v>
      </c>
      <c r="H18" s="42">
        <f t="shared" si="3"/>
        <v>2.1575675675675674</v>
      </c>
      <c r="I18" s="41">
        <f t="shared" si="3"/>
        <v>2.2910810810810811</v>
      </c>
      <c r="J18" s="41">
        <f>+J11/J10</f>
        <v>3.1116216216216217</v>
      </c>
      <c r="K18" s="41">
        <f>+K11/K10</f>
        <v>2.4032432432432431</v>
      </c>
      <c r="L18" s="41" t="e">
        <f t="shared" si="3"/>
        <v>#DIV/0!</v>
      </c>
      <c r="M18" s="42">
        <f t="shared" si="3"/>
        <v>3.07</v>
      </c>
      <c r="N18" s="41">
        <f t="shared" si="3"/>
        <v>2.9750000000000001</v>
      </c>
      <c r="O18" s="41">
        <f t="shared" si="3"/>
        <v>3.3603999999999998</v>
      </c>
      <c r="P18" s="41">
        <f t="shared" si="3"/>
        <v>2.7343999999999999</v>
      </c>
      <c r="Q18" s="50" t="e">
        <f t="shared" si="3"/>
        <v>#DIV/0!</v>
      </c>
      <c r="R18" s="42">
        <f t="shared" si="3"/>
        <v>3.0075471698113208</v>
      </c>
      <c r="S18" s="41">
        <f t="shared" si="3"/>
        <v>2.1135849056603773</v>
      </c>
      <c r="T18" s="41">
        <f t="shared" si="3"/>
        <v>2.9171698113207549</v>
      </c>
      <c r="U18" s="41">
        <f t="shared" si="3"/>
        <v>2.4783018867924529</v>
      </c>
      <c r="V18" s="41" t="e">
        <f t="shared" si="3"/>
        <v>#DIV/0!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3C1D-F301-4ECE-BA12-C2897F8C16B8}">
  <dimension ref="B2:V18"/>
  <sheetViews>
    <sheetView showGridLines="0" view="pageBreakPreview" zoomScale="60" zoomScaleNormal="100" workbookViewId="0">
      <selection activeCell="B2" sqref="B2:V2"/>
    </sheetView>
  </sheetViews>
  <sheetFormatPr defaultRowHeight="14.5" x14ac:dyDescent="0.35"/>
  <cols>
    <col min="2" max="2" width="28" customWidth="1"/>
    <col min="3" max="3" width="8.7265625" customWidth="1"/>
    <col min="7" max="7" width="0" hidden="1" customWidth="1"/>
    <col min="8" max="8" width="8.7265625" customWidth="1"/>
    <col min="12" max="12" width="0" hidden="1" customWidth="1"/>
    <col min="13" max="13" width="8.7265625" customWidth="1"/>
    <col min="17" max="17" width="0" hidden="1" customWidth="1"/>
    <col min="18" max="18" width="8.7265625" customWidth="1"/>
    <col min="22" max="22" width="9" hidden="1" customWidth="1"/>
  </cols>
  <sheetData>
    <row r="2" spans="2:22" ht="18" x14ac:dyDescent="0.4">
      <c r="B2" s="68" t="s">
        <v>49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43"/>
      <c r="I4" s="30"/>
      <c r="J4" s="29"/>
      <c r="K4" s="29"/>
      <c r="L4" s="44"/>
      <c r="M4" s="31"/>
      <c r="N4" s="29"/>
      <c r="O4" s="29"/>
      <c r="P4" s="29"/>
      <c r="Q4" s="29"/>
      <c r="R4" s="31"/>
      <c r="S4" s="30"/>
      <c r="T4" s="29"/>
      <c r="U4" s="29"/>
      <c r="V4" s="29"/>
    </row>
    <row r="5" spans="2:22" x14ac:dyDescent="0.35">
      <c r="B5" s="28" t="s">
        <v>0</v>
      </c>
      <c r="C5" s="32">
        <v>45873</v>
      </c>
      <c r="D5" s="32">
        <v>45880</v>
      </c>
      <c r="E5" s="32">
        <v>45887</v>
      </c>
      <c r="F5" s="32">
        <v>45894</v>
      </c>
      <c r="G5" s="45">
        <v>45838</v>
      </c>
      <c r="H5" s="33">
        <f t="shared" ref="H5:L6" si="0">C5</f>
        <v>45873</v>
      </c>
      <c r="I5" s="32">
        <f t="shared" si="0"/>
        <v>45880</v>
      </c>
      <c r="J5" s="32">
        <f t="shared" si="0"/>
        <v>45887</v>
      </c>
      <c r="K5" s="32">
        <f t="shared" si="0"/>
        <v>45894</v>
      </c>
      <c r="L5" s="32">
        <f t="shared" si="0"/>
        <v>45838</v>
      </c>
      <c r="M5" s="33">
        <f>C5</f>
        <v>45873</v>
      </c>
      <c r="N5" s="32">
        <f t="shared" ref="N5:Q6" si="1">D5</f>
        <v>45880</v>
      </c>
      <c r="O5" s="32">
        <f t="shared" si="1"/>
        <v>45887</v>
      </c>
      <c r="P5" s="32">
        <f t="shared" si="1"/>
        <v>45894</v>
      </c>
      <c r="Q5" s="45">
        <f t="shared" si="1"/>
        <v>45838</v>
      </c>
      <c r="R5" s="33">
        <f>C5</f>
        <v>45873</v>
      </c>
      <c r="S5" s="32">
        <f t="shared" ref="S5:V6" si="2">D5</f>
        <v>45880</v>
      </c>
      <c r="T5" s="32">
        <f t="shared" si="2"/>
        <v>45887</v>
      </c>
      <c r="U5" s="32">
        <f t="shared" si="2"/>
        <v>45894</v>
      </c>
      <c r="V5" s="32">
        <f t="shared" si="2"/>
        <v>45838</v>
      </c>
    </row>
    <row r="6" spans="2:22" x14ac:dyDescent="0.35">
      <c r="B6" s="28" t="s">
        <v>1</v>
      </c>
      <c r="C6" s="32">
        <f>C5+2</f>
        <v>45875</v>
      </c>
      <c r="D6" s="32">
        <f>D5+2</f>
        <v>45882</v>
      </c>
      <c r="E6" s="32">
        <f>E5+2</f>
        <v>45889</v>
      </c>
      <c r="F6" s="32">
        <f>F5+2</f>
        <v>45896</v>
      </c>
      <c r="G6" s="45">
        <f>G5+2</f>
        <v>45840</v>
      </c>
      <c r="H6" s="33">
        <f t="shared" si="0"/>
        <v>45875</v>
      </c>
      <c r="I6" s="32">
        <f t="shared" si="0"/>
        <v>45882</v>
      </c>
      <c r="J6" s="32">
        <f t="shared" si="0"/>
        <v>45889</v>
      </c>
      <c r="K6" s="32">
        <f t="shared" si="0"/>
        <v>45896</v>
      </c>
      <c r="L6" s="45">
        <f t="shared" si="0"/>
        <v>45840</v>
      </c>
      <c r="M6" s="33">
        <f>C6</f>
        <v>45875</v>
      </c>
      <c r="N6" s="32">
        <f t="shared" si="1"/>
        <v>45882</v>
      </c>
      <c r="O6" s="32">
        <f t="shared" si="1"/>
        <v>45889</v>
      </c>
      <c r="P6" s="32">
        <f t="shared" si="1"/>
        <v>45896</v>
      </c>
      <c r="Q6" s="32">
        <f t="shared" si="1"/>
        <v>45840</v>
      </c>
      <c r="R6" s="33">
        <f>C6</f>
        <v>45875</v>
      </c>
      <c r="S6" s="32">
        <f t="shared" si="2"/>
        <v>45882</v>
      </c>
      <c r="T6" s="32">
        <f t="shared" si="2"/>
        <v>45889</v>
      </c>
      <c r="U6" s="32">
        <f t="shared" si="2"/>
        <v>45896</v>
      </c>
      <c r="V6" s="32">
        <f t="shared" si="2"/>
        <v>45840</v>
      </c>
    </row>
    <row r="7" spans="2:22" x14ac:dyDescent="0.35">
      <c r="B7" s="28" t="s">
        <v>10</v>
      </c>
      <c r="C7" s="34">
        <f>C6+91</f>
        <v>45966</v>
      </c>
      <c r="D7" s="34">
        <f>D6+91</f>
        <v>45973</v>
      </c>
      <c r="E7" s="34">
        <f>E6+91</f>
        <v>45980</v>
      </c>
      <c r="F7" s="34">
        <f>F6+91</f>
        <v>45987</v>
      </c>
      <c r="G7" s="46">
        <f>G6+92</f>
        <v>45932</v>
      </c>
      <c r="H7" s="35">
        <f>H6+182</f>
        <v>46057</v>
      </c>
      <c r="I7" s="34">
        <f>I6+182</f>
        <v>46064</v>
      </c>
      <c r="J7" s="34">
        <f>J6+182</f>
        <v>46071</v>
      </c>
      <c r="K7" s="34">
        <f>K6+182</f>
        <v>46078</v>
      </c>
      <c r="L7" s="34">
        <f>L6+182</f>
        <v>46022</v>
      </c>
      <c r="M7" s="35">
        <f>M6+273</f>
        <v>46148</v>
      </c>
      <c r="N7" s="34">
        <f>N6+273</f>
        <v>46155</v>
      </c>
      <c r="O7" s="34">
        <f>O6+273</f>
        <v>46162</v>
      </c>
      <c r="P7" s="34">
        <f>P6+273</f>
        <v>46169</v>
      </c>
      <c r="Q7" s="46">
        <f>Q6+273</f>
        <v>46113</v>
      </c>
      <c r="R7" s="35">
        <f>R6+364</f>
        <v>46239</v>
      </c>
      <c r="S7" s="34">
        <f>S6+364</f>
        <v>46246</v>
      </c>
      <c r="T7" s="34">
        <f>T6+364</f>
        <v>46253</v>
      </c>
      <c r="U7" s="34">
        <f>U6+364</f>
        <v>46260</v>
      </c>
      <c r="V7" s="34">
        <f>V6+364</f>
        <v>46204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37"/>
      <c r="H9" s="36">
        <v>3700</v>
      </c>
      <c r="I9" s="37">
        <v>3700</v>
      </c>
      <c r="J9" s="37">
        <v>3700</v>
      </c>
      <c r="K9" s="37">
        <v>3700</v>
      </c>
      <c r="L9" s="37"/>
      <c r="M9" s="36">
        <v>5000</v>
      </c>
      <c r="N9" s="37">
        <v>5000</v>
      </c>
      <c r="O9" s="37">
        <v>5000</v>
      </c>
      <c r="P9" s="37">
        <v>5000</v>
      </c>
      <c r="Q9" s="37"/>
      <c r="R9" s="36">
        <v>5300</v>
      </c>
      <c r="S9" s="37">
        <v>5300</v>
      </c>
      <c r="T9" s="37">
        <v>5300</v>
      </c>
      <c r="U9" s="37">
        <v>5300</v>
      </c>
      <c r="V9" s="37"/>
    </row>
    <row r="10" spans="2:22" x14ac:dyDescent="0.35">
      <c r="B10" s="28" t="s">
        <v>2</v>
      </c>
      <c r="C10" s="37">
        <v>1600</v>
      </c>
      <c r="D10" s="37">
        <v>1600</v>
      </c>
      <c r="E10" s="37">
        <v>1600</v>
      </c>
      <c r="F10" s="37">
        <v>1600</v>
      </c>
      <c r="G10" s="37"/>
      <c r="H10" s="36">
        <v>3700</v>
      </c>
      <c r="I10" s="37">
        <v>3700</v>
      </c>
      <c r="J10" s="37">
        <v>3700</v>
      </c>
      <c r="K10" s="37">
        <v>3700</v>
      </c>
      <c r="L10" s="37"/>
      <c r="M10" s="36">
        <v>5000</v>
      </c>
      <c r="N10" s="37">
        <v>5000</v>
      </c>
      <c r="O10" s="37">
        <v>5000</v>
      </c>
      <c r="P10" s="37">
        <v>5000</v>
      </c>
      <c r="Q10" s="37"/>
      <c r="R10" s="36">
        <v>5300</v>
      </c>
      <c r="S10" s="37">
        <v>5300</v>
      </c>
      <c r="T10" s="37">
        <v>5300</v>
      </c>
      <c r="U10" s="37">
        <v>5300</v>
      </c>
      <c r="V10" s="37"/>
    </row>
    <row r="11" spans="2:22" x14ac:dyDescent="0.35">
      <c r="B11" s="28" t="s">
        <v>3</v>
      </c>
      <c r="C11" s="37">
        <v>3253</v>
      </c>
      <c r="D11" s="37">
        <v>3637</v>
      </c>
      <c r="E11" s="37">
        <v>2022</v>
      </c>
      <c r="F11" s="37">
        <v>3466</v>
      </c>
      <c r="G11" s="37"/>
      <c r="H11" s="36">
        <v>6000</v>
      </c>
      <c r="I11" s="37">
        <v>7447</v>
      </c>
      <c r="J11" s="37">
        <v>8314</v>
      </c>
      <c r="K11" s="37">
        <v>10754</v>
      </c>
      <c r="L11" s="37"/>
      <c r="M11" s="36">
        <v>10055</v>
      </c>
      <c r="N11" s="37">
        <v>8914</v>
      </c>
      <c r="O11" s="37">
        <v>10413</v>
      </c>
      <c r="P11" s="37">
        <v>13931</v>
      </c>
      <c r="Q11" s="48"/>
      <c r="R11" s="36">
        <v>8000</v>
      </c>
      <c r="S11" s="37">
        <v>9155</v>
      </c>
      <c r="T11" s="37">
        <v>10924</v>
      </c>
      <c r="U11" s="37">
        <v>13411</v>
      </c>
      <c r="V11" s="37"/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7.024</v>
      </c>
      <c r="D13" s="38">
        <v>6.9619999999999997</v>
      </c>
      <c r="E13" s="38">
        <v>6.9489999999999998</v>
      </c>
      <c r="F13" s="38">
        <v>6.9329999999999998</v>
      </c>
      <c r="G13" s="49"/>
      <c r="H13" s="39">
        <v>7.2539999999999996</v>
      </c>
      <c r="I13" s="38">
        <v>7.1689999999999996</v>
      </c>
      <c r="J13" s="38">
        <v>7.149</v>
      </c>
      <c r="K13" s="38">
        <v>7.1280000000000001</v>
      </c>
      <c r="L13" s="38"/>
      <c r="M13" s="39">
        <v>7.21</v>
      </c>
      <c r="N13" s="38">
        <v>7.1929999999999996</v>
      </c>
      <c r="O13" s="38">
        <v>7.1829999999999998</v>
      </c>
      <c r="P13" s="38">
        <v>7.1580000000000004</v>
      </c>
      <c r="Q13" s="49"/>
      <c r="R13" s="39">
        <v>7.1289999999999996</v>
      </c>
      <c r="S13" s="38">
        <v>7.1059999999999999</v>
      </c>
      <c r="T13" s="38">
        <v>7.0810000000000004</v>
      </c>
      <c r="U13" s="38">
        <v>7.056</v>
      </c>
      <c r="V13" s="38"/>
    </row>
    <row r="14" spans="2:22" x14ac:dyDescent="0.35">
      <c r="B14" s="28" t="s">
        <v>12</v>
      </c>
      <c r="C14" s="38">
        <v>7.1491049988289399</v>
      </c>
      <c r="D14" s="38">
        <v>7.0851827936919101</v>
      </c>
      <c r="E14" s="38">
        <v>7.0720074271449702</v>
      </c>
      <c r="F14" s="38">
        <v>7.0546795454497104</v>
      </c>
      <c r="G14" s="49"/>
      <c r="H14" s="39">
        <v>7.5257493079852997</v>
      </c>
      <c r="I14" s="38">
        <v>7.4348951007366804</v>
      </c>
      <c r="J14" s="38">
        <v>7.4128746945055104</v>
      </c>
      <c r="K14" s="38">
        <v>7.3909026540455098</v>
      </c>
      <c r="L14" s="38"/>
      <c r="M14" s="39">
        <v>7.6209558636120702</v>
      </c>
      <c r="N14" s="38">
        <v>7.6015471255825799</v>
      </c>
      <c r="O14" s="38">
        <v>7.5904652532413701</v>
      </c>
      <c r="P14" s="38">
        <v>7.5628284739326501</v>
      </c>
      <c r="Q14" s="49"/>
      <c r="R14" s="39">
        <v>7.6751053527678001</v>
      </c>
      <c r="S14" s="38">
        <v>7.6475101012763202</v>
      </c>
      <c r="T14" s="38">
        <v>7.6190197081711704</v>
      </c>
      <c r="U14" s="38">
        <v>7.5904407909500602</v>
      </c>
      <c r="V14" s="38"/>
    </row>
    <row r="15" spans="2:22" x14ac:dyDescent="0.35">
      <c r="B15" s="28" t="s">
        <v>13</v>
      </c>
      <c r="C15" s="38">
        <v>6.9390000000000001</v>
      </c>
      <c r="D15" s="38">
        <v>6.9390000000000001</v>
      </c>
      <c r="E15" s="38">
        <v>6.9189999999999996</v>
      </c>
      <c r="F15" s="38">
        <v>6.9189999999999996</v>
      </c>
      <c r="G15" s="49"/>
      <c r="H15" s="39">
        <v>7.14</v>
      </c>
      <c r="I15" s="38">
        <v>6.899</v>
      </c>
      <c r="J15" s="38">
        <v>7.0890000000000004</v>
      </c>
      <c r="K15" s="38">
        <v>7.0890000000000004</v>
      </c>
      <c r="L15" s="38"/>
      <c r="M15" s="39">
        <v>7.0860000000000003</v>
      </c>
      <c r="N15" s="38">
        <v>7.1059999999999999</v>
      </c>
      <c r="O15" s="38">
        <v>7.1059999999999999</v>
      </c>
      <c r="P15" s="38">
        <v>7.14</v>
      </c>
      <c r="Q15" s="49"/>
      <c r="R15" s="39">
        <v>6.9989999999999997</v>
      </c>
      <c r="S15" s="38">
        <v>7.069</v>
      </c>
      <c r="T15" s="38">
        <v>6.9690000000000003</v>
      </c>
      <c r="U15" s="38">
        <v>7.0190000000000001</v>
      </c>
      <c r="V15" s="38"/>
    </row>
    <row r="16" spans="2:22" x14ac:dyDescent="0.35">
      <c r="B16" s="28" t="s">
        <v>14</v>
      </c>
      <c r="C16" s="38">
        <v>7.0590000000000002</v>
      </c>
      <c r="D16" s="38">
        <v>6.9790000000000001</v>
      </c>
      <c r="E16" s="38">
        <v>7.0389999999999997</v>
      </c>
      <c r="F16" s="38">
        <v>6.9390000000000001</v>
      </c>
      <c r="G16" s="49"/>
      <c r="H16" s="39">
        <v>7.32</v>
      </c>
      <c r="I16" s="38">
        <v>7.22</v>
      </c>
      <c r="J16" s="38">
        <v>7.16</v>
      </c>
      <c r="K16" s="38">
        <v>7.14</v>
      </c>
      <c r="L16" s="38"/>
      <c r="M16" s="39">
        <v>7.2530000000000001</v>
      </c>
      <c r="N16" s="38">
        <v>7.2060000000000004</v>
      </c>
      <c r="O16" s="38">
        <v>7.2060000000000004</v>
      </c>
      <c r="P16" s="49">
        <v>7.1660000000000004</v>
      </c>
      <c r="Q16" s="49"/>
      <c r="R16" s="38">
        <v>7.16</v>
      </c>
      <c r="S16" s="38">
        <v>7.13</v>
      </c>
      <c r="T16" s="38">
        <v>7.0990000000000002</v>
      </c>
      <c r="U16" s="38">
        <v>7.0789999999999997</v>
      </c>
      <c r="V16" s="38"/>
    </row>
    <row r="17" spans="2:22" x14ac:dyDescent="0.35">
      <c r="B17" s="28" t="s">
        <v>15</v>
      </c>
      <c r="C17" s="38">
        <v>7.4</v>
      </c>
      <c r="D17" s="38">
        <v>7.4</v>
      </c>
      <c r="E17" s="38">
        <v>7.18</v>
      </c>
      <c r="F17" s="38">
        <v>7.12</v>
      </c>
      <c r="G17" s="49"/>
      <c r="H17" s="39">
        <v>7.5410000000000004</v>
      </c>
      <c r="I17" s="38">
        <v>7.45</v>
      </c>
      <c r="J17" s="38">
        <v>11.180999999999999</v>
      </c>
      <c r="K17" s="38">
        <v>7.37</v>
      </c>
      <c r="L17" s="38"/>
      <c r="M17" s="39">
        <v>7.5140000000000002</v>
      </c>
      <c r="N17" s="38">
        <v>7.5140000000000002</v>
      </c>
      <c r="O17" s="38">
        <v>7.46</v>
      </c>
      <c r="P17" s="38">
        <v>7.34</v>
      </c>
      <c r="Q17" s="49"/>
      <c r="R17" s="39">
        <v>7.41</v>
      </c>
      <c r="S17" s="38">
        <v>7.41</v>
      </c>
      <c r="T17" s="38">
        <v>7.3250000000000002</v>
      </c>
      <c r="U17" s="38">
        <v>7.2750000000000004</v>
      </c>
      <c r="V17" s="38"/>
    </row>
    <row r="18" spans="2:22" x14ac:dyDescent="0.35">
      <c r="B18" s="40" t="s">
        <v>4</v>
      </c>
      <c r="C18" s="41">
        <f>+C11/C9</f>
        <v>2.0331250000000001</v>
      </c>
      <c r="D18" s="41">
        <f>+D11/D10</f>
        <v>2.2731249999999998</v>
      </c>
      <c r="E18" s="41">
        <f>+E11/E10</f>
        <v>1.2637499999999999</v>
      </c>
      <c r="F18" s="41">
        <f>+F11/F10</f>
        <v>2.1662499999999998</v>
      </c>
      <c r="G18" s="50" t="e">
        <f t="shared" ref="G18:V18" si="3">+G11/G10</f>
        <v>#DIV/0!</v>
      </c>
      <c r="H18" s="42">
        <f t="shared" si="3"/>
        <v>1.6216216216216217</v>
      </c>
      <c r="I18" s="41">
        <f t="shared" si="3"/>
        <v>2.0127027027027027</v>
      </c>
      <c r="J18" s="41">
        <f>+J11/J10</f>
        <v>2.2470270270270269</v>
      </c>
      <c r="K18" s="41">
        <f>+K11/K10</f>
        <v>2.9064864864864863</v>
      </c>
      <c r="L18" s="41" t="e">
        <f t="shared" si="3"/>
        <v>#DIV/0!</v>
      </c>
      <c r="M18" s="42">
        <f t="shared" si="3"/>
        <v>2.0110000000000001</v>
      </c>
      <c r="N18" s="41">
        <f t="shared" si="3"/>
        <v>1.7827999999999999</v>
      </c>
      <c r="O18" s="41">
        <f t="shared" si="3"/>
        <v>2.0825999999999998</v>
      </c>
      <c r="P18" s="41">
        <f t="shared" si="3"/>
        <v>2.7862</v>
      </c>
      <c r="Q18" s="50" t="e">
        <f t="shared" si="3"/>
        <v>#DIV/0!</v>
      </c>
      <c r="R18" s="42">
        <f t="shared" si="3"/>
        <v>1.5094339622641511</v>
      </c>
      <c r="S18" s="41">
        <f t="shared" si="3"/>
        <v>1.7273584905660377</v>
      </c>
      <c r="T18" s="41">
        <f t="shared" si="3"/>
        <v>2.061132075471698</v>
      </c>
      <c r="U18" s="41">
        <f t="shared" si="3"/>
        <v>2.5303773584905662</v>
      </c>
      <c r="V18" s="41" t="e">
        <f t="shared" si="3"/>
        <v>#DIV/0!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pageSetup paperSize="9" scale="70" orientation="landscape" r:id="rId1"/>
  <headerFooter>
    <oddFooter>&amp;L_x000D_&amp;1#&amp;"Calibri"&amp;8&amp;K000000 Classified as Confidential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66A1-F1AB-48C1-A3B5-1346ED27D79C}">
  <dimension ref="B2:V18"/>
  <sheetViews>
    <sheetView showGridLines="0" topLeftCell="D1" zoomScaleNormal="90" workbookViewId="0">
      <selection activeCell="V18" sqref="V18"/>
    </sheetView>
  </sheetViews>
  <sheetFormatPr defaultRowHeight="14.5" x14ac:dyDescent="0.35"/>
  <cols>
    <col min="1" max="1" width="6.1796875" customWidth="1"/>
    <col min="2" max="2" width="28" customWidth="1"/>
    <col min="3" max="3" width="8.7265625" customWidth="1"/>
    <col min="7" max="7" width="9.1796875" customWidth="1"/>
    <col min="8" max="8" width="8.7265625" customWidth="1"/>
    <col min="12" max="12" width="9.1796875" customWidth="1"/>
    <col min="13" max="13" width="8.7265625" customWidth="1"/>
    <col min="17" max="17" width="9.1796875" customWidth="1"/>
    <col min="18" max="18" width="8.7265625" customWidth="1"/>
    <col min="22" max="22" width="9" customWidth="1"/>
  </cols>
  <sheetData>
    <row r="2" spans="2:22" ht="18" x14ac:dyDescent="0.4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43"/>
      <c r="I4" s="30"/>
      <c r="J4" s="29"/>
      <c r="K4" s="29"/>
      <c r="L4" s="44"/>
      <c r="M4" s="31"/>
      <c r="N4" s="29"/>
      <c r="O4" s="29"/>
      <c r="P4" s="29"/>
      <c r="Q4" s="29"/>
      <c r="R4" s="31"/>
      <c r="S4" s="30"/>
      <c r="T4" s="29"/>
      <c r="U4" s="29"/>
      <c r="V4" s="29"/>
    </row>
    <row r="5" spans="2:22" x14ac:dyDescent="0.35">
      <c r="B5" s="28" t="s">
        <v>0</v>
      </c>
      <c r="C5" s="32">
        <v>45901</v>
      </c>
      <c r="D5" s="32">
        <f>C5+7</f>
        <v>45908</v>
      </c>
      <c r="E5" s="32">
        <f>D5+7</f>
        <v>45915</v>
      </c>
      <c r="F5" s="32">
        <f>E5+7</f>
        <v>45922</v>
      </c>
      <c r="G5" s="32">
        <f>F5+7</f>
        <v>45929</v>
      </c>
      <c r="H5" s="33">
        <f t="shared" ref="H5:L6" si="0">C5</f>
        <v>45901</v>
      </c>
      <c r="I5" s="32">
        <f t="shared" si="0"/>
        <v>45908</v>
      </c>
      <c r="J5" s="32">
        <f t="shared" si="0"/>
        <v>45915</v>
      </c>
      <c r="K5" s="32">
        <f t="shared" si="0"/>
        <v>45922</v>
      </c>
      <c r="L5" s="32">
        <f t="shared" si="0"/>
        <v>45929</v>
      </c>
      <c r="M5" s="33">
        <f>C5</f>
        <v>45901</v>
      </c>
      <c r="N5" s="32">
        <f t="shared" ref="N5:Q6" si="1">D5</f>
        <v>45908</v>
      </c>
      <c r="O5" s="32">
        <f t="shared" si="1"/>
        <v>45915</v>
      </c>
      <c r="P5" s="32">
        <f t="shared" si="1"/>
        <v>45922</v>
      </c>
      <c r="Q5" s="45">
        <f t="shared" si="1"/>
        <v>45929</v>
      </c>
      <c r="R5" s="33">
        <f>C5</f>
        <v>45901</v>
      </c>
      <c r="S5" s="32">
        <f t="shared" ref="S5:V6" si="2">D5</f>
        <v>45908</v>
      </c>
      <c r="T5" s="32">
        <f t="shared" si="2"/>
        <v>45915</v>
      </c>
      <c r="U5" s="32">
        <f t="shared" si="2"/>
        <v>45922</v>
      </c>
      <c r="V5" s="32">
        <f t="shared" si="2"/>
        <v>45929</v>
      </c>
    </row>
    <row r="6" spans="2:22" x14ac:dyDescent="0.35">
      <c r="B6" s="28" t="s">
        <v>1</v>
      </c>
      <c r="C6" s="32">
        <f>C5+2</f>
        <v>45903</v>
      </c>
      <c r="D6" s="32">
        <f>D5+2</f>
        <v>45910</v>
      </c>
      <c r="E6" s="32">
        <f>E5+2</f>
        <v>45917</v>
      </c>
      <c r="F6" s="32">
        <f>F5+3</f>
        <v>45925</v>
      </c>
      <c r="G6" s="32">
        <f>G5+3</f>
        <v>45932</v>
      </c>
      <c r="H6" s="33">
        <f t="shared" si="0"/>
        <v>45903</v>
      </c>
      <c r="I6" s="32">
        <f t="shared" si="0"/>
        <v>45910</v>
      </c>
      <c r="J6" s="32">
        <f t="shared" si="0"/>
        <v>45917</v>
      </c>
      <c r="K6" s="32">
        <f t="shared" si="0"/>
        <v>45925</v>
      </c>
      <c r="L6" s="45">
        <f t="shared" si="0"/>
        <v>45932</v>
      </c>
      <c r="M6" s="33">
        <f>C6</f>
        <v>45903</v>
      </c>
      <c r="N6" s="32">
        <f t="shared" si="1"/>
        <v>45910</v>
      </c>
      <c r="O6" s="32">
        <f t="shared" si="1"/>
        <v>45917</v>
      </c>
      <c r="P6" s="32">
        <f t="shared" si="1"/>
        <v>45925</v>
      </c>
      <c r="Q6" s="32">
        <f t="shared" si="1"/>
        <v>45932</v>
      </c>
      <c r="R6" s="33">
        <f>C6</f>
        <v>45903</v>
      </c>
      <c r="S6" s="32">
        <f t="shared" si="2"/>
        <v>45910</v>
      </c>
      <c r="T6" s="32">
        <f t="shared" si="2"/>
        <v>45917</v>
      </c>
      <c r="U6" s="32">
        <f t="shared" si="2"/>
        <v>45925</v>
      </c>
      <c r="V6" s="32">
        <f t="shared" si="2"/>
        <v>45932</v>
      </c>
    </row>
    <row r="7" spans="2:22" x14ac:dyDescent="0.35">
      <c r="B7" s="28" t="s">
        <v>10</v>
      </c>
      <c r="C7" s="34">
        <f>C6+91</f>
        <v>45994</v>
      </c>
      <c r="D7" s="34">
        <f>D6+91</f>
        <v>46001</v>
      </c>
      <c r="E7" s="34">
        <f>E6+91</f>
        <v>46008</v>
      </c>
      <c r="F7" s="34">
        <f>F6+90</f>
        <v>46015</v>
      </c>
      <c r="G7" s="34">
        <f>G6+90</f>
        <v>46022</v>
      </c>
      <c r="H7" s="35">
        <f>H6+182</f>
        <v>46085</v>
      </c>
      <c r="I7" s="34">
        <f>I6+182</f>
        <v>46092</v>
      </c>
      <c r="J7" s="34">
        <f>J6+182</f>
        <v>46099</v>
      </c>
      <c r="K7" s="34">
        <f>K6+181</f>
        <v>46106</v>
      </c>
      <c r="L7" s="34">
        <f>L6+182</f>
        <v>46114</v>
      </c>
      <c r="M7" s="35">
        <f>M6+273</f>
        <v>46176</v>
      </c>
      <c r="N7" s="34">
        <f>N6+273</f>
        <v>46183</v>
      </c>
      <c r="O7" s="34">
        <f>O6+273</f>
        <v>46190</v>
      </c>
      <c r="P7" s="34">
        <f>P6+272</f>
        <v>46197</v>
      </c>
      <c r="Q7" s="46">
        <f>Q6+273</f>
        <v>46205</v>
      </c>
      <c r="R7" s="35">
        <f>R6+364</f>
        <v>46267</v>
      </c>
      <c r="S7" s="34">
        <f>S6+364</f>
        <v>46274</v>
      </c>
      <c r="T7" s="34">
        <f>T6+364</f>
        <v>46281</v>
      </c>
      <c r="U7" s="34">
        <f>U6+363</f>
        <v>46288</v>
      </c>
      <c r="V7" s="34">
        <f>V6+364</f>
        <v>46296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37">
        <v>1600</v>
      </c>
      <c r="H9" s="36">
        <v>3700</v>
      </c>
      <c r="I9" s="37">
        <v>3700</v>
      </c>
      <c r="J9" s="37">
        <v>3700</v>
      </c>
      <c r="K9" s="37">
        <v>3700</v>
      </c>
      <c r="L9" s="37">
        <v>3700</v>
      </c>
      <c r="M9" s="36">
        <v>5000</v>
      </c>
      <c r="N9" s="37">
        <v>5000</v>
      </c>
      <c r="O9" s="37">
        <v>5000</v>
      </c>
      <c r="P9" s="37">
        <v>5000</v>
      </c>
      <c r="Q9" s="37">
        <v>5000</v>
      </c>
      <c r="R9" s="36">
        <v>5300</v>
      </c>
      <c r="S9" s="37">
        <v>5300</v>
      </c>
      <c r="T9" s="37">
        <v>5300</v>
      </c>
      <c r="U9" s="37">
        <v>5300</v>
      </c>
      <c r="V9" s="37">
        <v>5300</v>
      </c>
    </row>
    <row r="10" spans="2:22" x14ac:dyDescent="0.35">
      <c r="B10" s="28" t="s">
        <v>2</v>
      </c>
      <c r="C10" s="37">
        <v>1241</v>
      </c>
      <c r="D10" s="37">
        <v>1600</v>
      </c>
      <c r="E10" s="37">
        <v>1600</v>
      </c>
      <c r="F10" s="37">
        <v>1600</v>
      </c>
      <c r="G10" s="37">
        <v>1600</v>
      </c>
      <c r="H10" s="36">
        <v>3700</v>
      </c>
      <c r="I10" s="37">
        <v>3700</v>
      </c>
      <c r="J10" s="37">
        <v>3700</v>
      </c>
      <c r="K10" s="37">
        <v>3700</v>
      </c>
      <c r="L10" s="37">
        <v>3700</v>
      </c>
      <c r="M10" s="36">
        <v>5000</v>
      </c>
      <c r="N10" s="37">
        <v>5000</v>
      </c>
      <c r="O10" s="37">
        <v>5000</v>
      </c>
      <c r="P10" s="37">
        <v>5000</v>
      </c>
      <c r="Q10" s="37">
        <v>5000</v>
      </c>
      <c r="R10" s="36">
        <v>5658</v>
      </c>
      <c r="S10" s="37">
        <v>5300</v>
      </c>
      <c r="T10" s="37">
        <v>5300</v>
      </c>
      <c r="U10" s="37">
        <v>5300</v>
      </c>
      <c r="V10" s="37">
        <v>5300</v>
      </c>
    </row>
    <row r="11" spans="2:22" x14ac:dyDescent="0.35">
      <c r="B11" s="28" t="s">
        <v>3</v>
      </c>
      <c r="C11" s="37">
        <v>1491</v>
      </c>
      <c r="D11" s="37">
        <v>6718</v>
      </c>
      <c r="E11" s="37">
        <v>5986</v>
      </c>
      <c r="F11" s="37">
        <v>8647</v>
      </c>
      <c r="G11" s="37">
        <v>5131</v>
      </c>
      <c r="H11" s="36">
        <v>6684</v>
      </c>
      <c r="I11" s="37">
        <v>8049</v>
      </c>
      <c r="J11" s="37">
        <v>7828</v>
      </c>
      <c r="K11" s="37">
        <v>6051</v>
      </c>
      <c r="L11" s="37">
        <v>5913</v>
      </c>
      <c r="M11" s="36">
        <v>12059</v>
      </c>
      <c r="N11" s="37">
        <v>15149</v>
      </c>
      <c r="O11" s="37">
        <v>22011</v>
      </c>
      <c r="P11" s="37">
        <v>14144</v>
      </c>
      <c r="Q11" s="37">
        <v>11964</v>
      </c>
      <c r="R11" s="36">
        <v>16198</v>
      </c>
      <c r="S11" s="37">
        <v>17829</v>
      </c>
      <c r="T11" s="37">
        <v>14918</v>
      </c>
      <c r="U11" s="37">
        <v>10052</v>
      </c>
      <c r="V11" s="37">
        <v>9351</v>
      </c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6.9630000000000001</v>
      </c>
      <c r="D13" s="38">
        <v>6.9480000000000004</v>
      </c>
      <c r="E13" s="38">
        <v>6.8860000000000001</v>
      </c>
      <c r="F13" s="38">
        <v>6.8380000000000001</v>
      </c>
      <c r="G13" s="49">
        <v>6.84</v>
      </c>
      <c r="H13" s="39">
        <v>7.125</v>
      </c>
      <c r="I13" s="38">
        <v>7.1070000000000002</v>
      </c>
      <c r="J13" s="38">
        <v>7.0919999999999996</v>
      </c>
      <c r="K13" s="38">
        <v>7.1260000000000003</v>
      </c>
      <c r="L13" s="38">
        <v>7.12</v>
      </c>
      <c r="M13" s="39">
        <v>7.14</v>
      </c>
      <c r="N13" s="38">
        <v>7.1219999999999999</v>
      </c>
      <c r="O13" s="38">
        <v>7.0960000000000001</v>
      </c>
      <c r="P13" s="38">
        <v>7.1020000000000003</v>
      </c>
      <c r="Q13" s="49">
        <v>7.09</v>
      </c>
      <c r="R13" s="39">
        <v>7.0350000000000001</v>
      </c>
      <c r="S13" s="38">
        <v>7.0010000000000003</v>
      </c>
      <c r="T13" s="38">
        <v>6.9749999999999996</v>
      </c>
      <c r="U13" s="38">
        <v>6.9960000000000004</v>
      </c>
      <c r="V13" s="38">
        <v>6.98</v>
      </c>
    </row>
    <row r="14" spans="2:22" x14ac:dyDescent="0.35">
      <c r="B14" s="28" t="s">
        <v>12</v>
      </c>
      <c r="C14" s="38">
        <v>7.0856959674351696</v>
      </c>
      <c r="D14" s="38">
        <v>7.0707265413076197</v>
      </c>
      <c r="E14" s="38">
        <v>7.0066623932050804</v>
      </c>
      <c r="F14" s="38">
        <v>6.95503162755403</v>
      </c>
      <c r="G14" s="49">
        <v>6.96</v>
      </c>
      <c r="H14" s="39">
        <v>7.3869635919869197</v>
      </c>
      <c r="I14" s="38">
        <v>7.3685223756626899</v>
      </c>
      <c r="J14" s="38">
        <v>7.3525009794501699</v>
      </c>
      <c r="K14" s="38">
        <v>7.3874200144839</v>
      </c>
      <c r="L14" s="38">
        <v>7.38</v>
      </c>
      <c r="M14" s="39">
        <v>7.5425213467858701</v>
      </c>
      <c r="N14" s="38">
        <v>7.5227236180170802</v>
      </c>
      <c r="O14" s="38">
        <v>7.4938715532909601</v>
      </c>
      <c r="P14" s="38">
        <v>7.4994047504926096</v>
      </c>
      <c r="Q14" s="49">
        <v>7.48</v>
      </c>
      <c r="R14" s="39">
        <v>7.5652199581190001</v>
      </c>
      <c r="S14" s="38">
        <v>7.52592144207172</v>
      </c>
      <c r="T14" s="38">
        <v>7.4968824947131898</v>
      </c>
      <c r="U14" s="38">
        <v>7.5195790562589098</v>
      </c>
      <c r="V14" s="38">
        <v>7.5</v>
      </c>
    </row>
    <row r="15" spans="2:22" x14ac:dyDescent="0.35">
      <c r="B15" s="28" t="s">
        <v>13</v>
      </c>
      <c r="C15" s="38">
        <v>6.899</v>
      </c>
      <c r="D15" s="38">
        <v>6.899</v>
      </c>
      <c r="E15" s="38">
        <v>6.8789999999999996</v>
      </c>
      <c r="F15" s="38">
        <v>6.7729999999999997</v>
      </c>
      <c r="G15" s="49">
        <v>6.74</v>
      </c>
      <c r="H15" s="39">
        <v>7.069</v>
      </c>
      <c r="I15" s="38">
        <v>7.0490000000000004</v>
      </c>
      <c r="J15" s="38">
        <v>7.0490000000000004</v>
      </c>
      <c r="K15" s="38">
        <v>7.048</v>
      </c>
      <c r="L15" s="38">
        <v>6.98</v>
      </c>
      <c r="M15" s="39">
        <v>7.0990000000000002</v>
      </c>
      <c r="N15" s="38">
        <v>7.0730000000000004</v>
      </c>
      <c r="O15" s="38">
        <v>7.0330000000000004</v>
      </c>
      <c r="P15" s="38">
        <v>7.0579999999999998</v>
      </c>
      <c r="Q15" s="49">
        <v>7.01</v>
      </c>
      <c r="R15" s="39">
        <v>7.0039999999999996</v>
      </c>
      <c r="S15" s="38">
        <v>6.9790000000000001</v>
      </c>
      <c r="T15" s="38">
        <v>6.8940000000000001</v>
      </c>
      <c r="U15" s="38">
        <v>6.9530000000000003</v>
      </c>
      <c r="V15" s="38">
        <v>6.92</v>
      </c>
    </row>
    <row r="16" spans="2:22" x14ac:dyDescent="0.35">
      <c r="B16" s="28" t="s">
        <v>14</v>
      </c>
      <c r="C16" s="38">
        <v>6.9989999999999997</v>
      </c>
      <c r="D16" s="38">
        <v>6.9589999999999996</v>
      </c>
      <c r="E16" s="38">
        <v>6.899</v>
      </c>
      <c r="F16" s="38">
        <v>6.8739999999999997</v>
      </c>
      <c r="G16" s="49">
        <v>6.86</v>
      </c>
      <c r="H16" s="39">
        <v>7.16</v>
      </c>
      <c r="I16" s="38">
        <v>7.13</v>
      </c>
      <c r="J16" s="38">
        <v>7.12</v>
      </c>
      <c r="K16" s="38">
        <v>7.1790000000000003</v>
      </c>
      <c r="L16" s="38">
        <v>7.16</v>
      </c>
      <c r="M16" s="39">
        <v>7.1529999999999996</v>
      </c>
      <c r="N16" s="38">
        <v>7.14</v>
      </c>
      <c r="O16" s="38">
        <v>7.1059999999999999</v>
      </c>
      <c r="P16" s="38">
        <v>7.1319999999999997</v>
      </c>
      <c r="Q16" s="49">
        <v>1.1000000000000001</v>
      </c>
      <c r="R16" s="38">
        <v>7.0490000000000004</v>
      </c>
      <c r="S16" s="38">
        <v>7.0190000000000001</v>
      </c>
      <c r="T16" s="38">
        <v>6.9889999999999999</v>
      </c>
      <c r="U16" s="38">
        <v>7.0490000000000004</v>
      </c>
      <c r="V16" s="38">
        <v>7.01</v>
      </c>
    </row>
    <row r="17" spans="2:22" x14ac:dyDescent="0.35">
      <c r="B17" s="28" t="s">
        <v>15</v>
      </c>
      <c r="C17" s="38">
        <v>7.0990000000000002</v>
      </c>
      <c r="D17" s="38">
        <v>7.0590000000000002</v>
      </c>
      <c r="E17" s="38">
        <v>7.0990000000000002</v>
      </c>
      <c r="F17" s="38">
        <v>7.1989999999999998</v>
      </c>
      <c r="G17" s="49">
        <v>7.18</v>
      </c>
      <c r="H17" s="39">
        <v>7.36</v>
      </c>
      <c r="I17" s="38">
        <v>7.37</v>
      </c>
      <c r="J17" s="38">
        <v>7.32</v>
      </c>
      <c r="K17" s="38">
        <v>7.36</v>
      </c>
      <c r="L17" s="38">
        <v>7.34</v>
      </c>
      <c r="M17" s="39">
        <v>7.34</v>
      </c>
      <c r="N17" s="38">
        <v>7.34</v>
      </c>
      <c r="O17" s="38">
        <v>7.3330000000000002</v>
      </c>
      <c r="P17" s="38">
        <v>7.367</v>
      </c>
      <c r="Q17" s="49">
        <v>7.35</v>
      </c>
      <c r="R17" s="39">
        <v>7.2750000000000004</v>
      </c>
      <c r="S17" s="38">
        <v>7.2750000000000004</v>
      </c>
      <c r="T17" s="38">
        <v>7.1950000000000003</v>
      </c>
      <c r="U17" s="38">
        <v>7.2249999999999996</v>
      </c>
      <c r="V17" s="38">
        <v>7.23</v>
      </c>
    </row>
    <row r="18" spans="2:22" x14ac:dyDescent="0.35">
      <c r="B18" s="40" t="s">
        <v>4</v>
      </c>
      <c r="C18" s="41">
        <f>+C11/C9</f>
        <v>0.93187500000000001</v>
      </c>
      <c r="D18" s="41">
        <f>+D11/D10</f>
        <v>4.1987500000000004</v>
      </c>
      <c r="E18" s="41">
        <f>+E11/E10</f>
        <v>3.74125</v>
      </c>
      <c r="F18" s="41">
        <f>+F11/F10</f>
        <v>5.4043749999999999</v>
      </c>
      <c r="G18" s="50">
        <f t="shared" ref="G18:V18" si="3">+G11/G10</f>
        <v>3.2068750000000001</v>
      </c>
      <c r="H18" s="42">
        <f t="shared" si="3"/>
        <v>1.8064864864864865</v>
      </c>
      <c r="I18" s="41">
        <f t="shared" si="3"/>
        <v>2.1754054054054053</v>
      </c>
      <c r="J18" s="41">
        <f>+J11/J10</f>
        <v>2.1156756756756758</v>
      </c>
      <c r="K18" s="41">
        <f>+K11/K10</f>
        <v>1.6354054054054055</v>
      </c>
      <c r="L18" s="41">
        <f t="shared" si="3"/>
        <v>1.5981081081081081</v>
      </c>
      <c r="M18" s="42">
        <f t="shared" si="3"/>
        <v>2.4117999999999999</v>
      </c>
      <c r="N18" s="41">
        <f t="shared" si="3"/>
        <v>3.0297999999999998</v>
      </c>
      <c r="O18" s="41">
        <f t="shared" si="3"/>
        <v>4.4021999999999997</v>
      </c>
      <c r="P18" s="41">
        <f t="shared" si="3"/>
        <v>2.8288000000000002</v>
      </c>
      <c r="Q18" s="50">
        <f t="shared" si="3"/>
        <v>2.3927999999999998</v>
      </c>
      <c r="R18" s="42">
        <f t="shared" si="3"/>
        <v>2.8628490632732415</v>
      </c>
      <c r="S18" s="41">
        <f t="shared" si="3"/>
        <v>3.3639622641509432</v>
      </c>
      <c r="T18" s="41">
        <f t="shared" si="3"/>
        <v>2.8147169811320754</v>
      </c>
      <c r="U18" s="41">
        <f t="shared" si="3"/>
        <v>1.8966037735849057</v>
      </c>
      <c r="V18" s="41">
        <f t="shared" si="3"/>
        <v>1.7643396226415093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2F5B-45EA-481D-A302-1589AF26ABC2}">
  <dimension ref="B2:V18"/>
  <sheetViews>
    <sheetView showGridLines="0" tabSelected="1" topLeftCell="C2" zoomScaleNormal="90" workbookViewId="0">
      <selection activeCell="X13" sqref="X13"/>
    </sheetView>
  </sheetViews>
  <sheetFormatPr defaultRowHeight="14.5" x14ac:dyDescent="0.35"/>
  <cols>
    <col min="1" max="1" width="6.1796875" customWidth="1"/>
    <col min="2" max="2" width="28" customWidth="1"/>
    <col min="3" max="3" width="8.7265625" customWidth="1"/>
    <col min="7" max="7" width="0" hidden="1" customWidth="1"/>
    <col min="8" max="8" width="8.7265625" customWidth="1"/>
    <col min="12" max="12" width="0" hidden="1" customWidth="1"/>
    <col min="13" max="13" width="8.7265625" customWidth="1"/>
    <col min="17" max="17" width="0" hidden="1" customWidth="1"/>
    <col min="18" max="18" width="8.7265625" customWidth="1"/>
    <col min="22" max="22" width="9" hidden="1" customWidth="1"/>
  </cols>
  <sheetData>
    <row r="2" spans="2:22" ht="18" x14ac:dyDescent="0.4">
      <c r="B2" s="68" t="s">
        <v>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27"/>
      <c r="C3" s="75" t="s">
        <v>6</v>
      </c>
      <c r="D3" s="76"/>
      <c r="E3" s="76"/>
      <c r="F3" s="76"/>
      <c r="G3" s="76"/>
      <c r="H3" s="77" t="s">
        <v>7</v>
      </c>
      <c r="I3" s="76"/>
      <c r="J3" s="76"/>
      <c r="K3" s="76"/>
      <c r="L3" s="76"/>
      <c r="M3" s="77" t="s">
        <v>8</v>
      </c>
      <c r="N3" s="76"/>
      <c r="O3" s="76"/>
      <c r="P3" s="76"/>
      <c r="Q3" s="76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43"/>
      <c r="I4" s="30"/>
      <c r="J4" s="29"/>
      <c r="K4" s="29"/>
      <c r="L4" s="44"/>
      <c r="M4" s="31"/>
      <c r="N4" s="29"/>
      <c r="O4" s="29"/>
      <c r="P4" s="29"/>
      <c r="Q4" s="29"/>
      <c r="R4" s="31"/>
      <c r="S4" s="30"/>
      <c r="T4" s="29"/>
      <c r="U4" s="29"/>
      <c r="V4" s="29"/>
    </row>
    <row r="5" spans="2:22" x14ac:dyDescent="0.35">
      <c r="B5" s="28" t="s">
        <v>0</v>
      </c>
      <c r="C5" s="32">
        <v>45936</v>
      </c>
      <c r="D5" s="32">
        <f>C5+7</f>
        <v>45943</v>
      </c>
      <c r="E5" s="32">
        <f>D5+7</f>
        <v>45950</v>
      </c>
      <c r="F5" s="32">
        <f>E5+7</f>
        <v>45957</v>
      </c>
      <c r="G5" s="45">
        <v>45838</v>
      </c>
      <c r="H5" s="33">
        <f t="shared" ref="H5:L6" si="0">C5</f>
        <v>45936</v>
      </c>
      <c r="I5" s="32">
        <f t="shared" si="0"/>
        <v>45943</v>
      </c>
      <c r="J5" s="32">
        <f t="shared" si="0"/>
        <v>45950</v>
      </c>
      <c r="K5" s="32">
        <f t="shared" si="0"/>
        <v>45957</v>
      </c>
      <c r="L5" s="32">
        <f t="shared" si="0"/>
        <v>45838</v>
      </c>
      <c r="M5" s="33">
        <f>C5</f>
        <v>45936</v>
      </c>
      <c r="N5" s="32">
        <f t="shared" ref="N5:Q6" si="1">D5</f>
        <v>45943</v>
      </c>
      <c r="O5" s="32">
        <f t="shared" si="1"/>
        <v>45950</v>
      </c>
      <c r="P5" s="32">
        <f t="shared" si="1"/>
        <v>45957</v>
      </c>
      <c r="Q5" s="45">
        <f t="shared" si="1"/>
        <v>45838</v>
      </c>
      <c r="R5" s="33">
        <f>C5</f>
        <v>45936</v>
      </c>
      <c r="S5" s="32">
        <f t="shared" ref="S5:V6" si="2">D5</f>
        <v>45943</v>
      </c>
      <c r="T5" s="32">
        <f t="shared" si="2"/>
        <v>45950</v>
      </c>
      <c r="U5" s="32">
        <f t="shared" si="2"/>
        <v>45957</v>
      </c>
      <c r="V5" s="32">
        <f t="shared" si="2"/>
        <v>45838</v>
      </c>
    </row>
    <row r="6" spans="2:22" x14ac:dyDescent="0.35">
      <c r="B6" s="28" t="s">
        <v>1</v>
      </c>
      <c r="C6" s="32">
        <f>C5+2</f>
        <v>45938</v>
      </c>
      <c r="D6" s="32">
        <f>D5+2</f>
        <v>45945</v>
      </c>
      <c r="E6" s="32">
        <f>E5+2</f>
        <v>45952</v>
      </c>
      <c r="F6" s="32">
        <f>F5+2</f>
        <v>45959</v>
      </c>
      <c r="G6" s="45">
        <f>G5+2</f>
        <v>45840</v>
      </c>
      <c r="H6" s="33">
        <f t="shared" si="0"/>
        <v>45938</v>
      </c>
      <c r="I6" s="32">
        <f t="shared" si="0"/>
        <v>45945</v>
      </c>
      <c r="J6" s="32">
        <f t="shared" si="0"/>
        <v>45952</v>
      </c>
      <c r="K6" s="32">
        <f t="shared" si="0"/>
        <v>45959</v>
      </c>
      <c r="L6" s="45">
        <f t="shared" si="0"/>
        <v>45840</v>
      </c>
      <c r="M6" s="33">
        <f>C6</f>
        <v>45938</v>
      </c>
      <c r="N6" s="32">
        <f t="shared" si="1"/>
        <v>45945</v>
      </c>
      <c r="O6" s="32">
        <f t="shared" si="1"/>
        <v>45952</v>
      </c>
      <c r="P6" s="32">
        <f t="shared" si="1"/>
        <v>45959</v>
      </c>
      <c r="Q6" s="32">
        <f t="shared" si="1"/>
        <v>45840</v>
      </c>
      <c r="R6" s="33">
        <f>C6</f>
        <v>45938</v>
      </c>
      <c r="S6" s="32">
        <f t="shared" si="2"/>
        <v>45945</v>
      </c>
      <c r="T6" s="32">
        <f t="shared" si="2"/>
        <v>45952</v>
      </c>
      <c r="U6" s="32">
        <f t="shared" si="2"/>
        <v>45959</v>
      </c>
      <c r="V6" s="32">
        <f t="shared" si="2"/>
        <v>45840</v>
      </c>
    </row>
    <row r="7" spans="2:22" x14ac:dyDescent="0.35">
      <c r="B7" s="28" t="s">
        <v>10</v>
      </c>
      <c r="C7" s="34">
        <f>C6+91</f>
        <v>46029</v>
      </c>
      <c r="D7" s="34">
        <f>D6+91</f>
        <v>46036</v>
      </c>
      <c r="E7" s="34">
        <f>E6+91</f>
        <v>46043</v>
      </c>
      <c r="F7" s="34">
        <f>F6+91</f>
        <v>46050</v>
      </c>
      <c r="G7" s="46">
        <f>G6+92</f>
        <v>45932</v>
      </c>
      <c r="H7" s="35">
        <f>H6+182</f>
        <v>46120</v>
      </c>
      <c r="I7" s="34">
        <f>I6+182</f>
        <v>46127</v>
      </c>
      <c r="J7" s="34">
        <f>J6+182</f>
        <v>46134</v>
      </c>
      <c r="K7" s="34">
        <f>K6+182</f>
        <v>46141</v>
      </c>
      <c r="L7" s="34">
        <f>L6+182</f>
        <v>46022</v>
      </c>
      <c r="M7" s="35">
        <f>M6+273</f>
        <v>46211</v>
      </c>
      <c r="N7" s="34">
        <f>N6+273</f>
        <v>46218</v>
      </c>
      <c r="O7" s="34">
        <f>O6+273</f>
        <v>46225</v>
      </c>
      <c r="P7" s="34">
        <f>P6+273</f>
        <v>46232</v>
      </c>
      <c r="Q7" s="46">
        <f>Q6+273</f>
        <v>46113</v>
      </c>
      <c r="R7" s="35">
        <f>R6+364</f>
        <v>46302</v>
      </c>
      <c r="S7" s="34">
        <f>S6+364</f>
        <v>46309</v>
      </c>
      <c r="T7" s="34">
        <f>T6+364</f>
        <v>46316</v>
      </c>
      <c r="U7" s="34">
        <f>U6+364</f>
        <v>46323</v>
      </c>
      <c r="V7" s="34">
        <f>V6+364</f>
        <v>46204</v>
      </c>
    </row>
    <row r="8" spans="2:22" x14ac:dyDescent="0.35">
      <c r="B8" s="28"/>
      <c r="C8" s="29"/>
      <c r="D8" s="29"/>
      <c r="E8" s="29"/>
      <c r="F8" s="29"/>
      <c r="G8" s="47"/>
      <c r="H8" s="31"/>
      <c r="I8" s="29"/>
      <c r="J8" s="29"/>
      <c r="K8" s="29"/>
      <c r="L8" s="29"/>
      <c r="M8" s="31"/>
      <c r="N8" s="29"/>
      <c r="O8" s="29"/>
      <c r="P8" s="29"/>
      <c r="Q8" s="29"/>
      <c r="R8" s="31"/>
      <c r="S8" s="29"/>
      <c r="T8" s="29"/>
      <c r="U8" s="29"/>
      <c r="V8" s="29"/>
    </row>
    <row r="9" spans="2:22" x14ac:dyDescent="0.35">
      <c r="B9" s="28" t="s">
        <v>5</v>
      </c>
      <c r="C9" s="37">
        <v>1600</v>
      </c>
      <c r="D9" s="37">
        <v>1600</v>
      </c>
      <c r="E9" s="37">
        <v>1600</v>
      </c>
      <c r="F9" s="37">
        <v>1600</v>
      </c>
      <c r="G9" s="37"/>
      <c r="H9" s="36">
        <v>3700</v>
      </c>
      <c r="I9" s="37">
        <v>3700</v>
      </c>
      <c r="J9" s="37">
        <v>3700</v>
      </c>
      <c r="K9" s="37">
        <v>3700</v>
      </c>
      <c r="L9" s="37"/>
      <c r="M9" s="36">
        <v>5000</v>
      </c>
      <c r="N9" s="37">
        <v>5000</v>
      </c>
      <c r="O9" s="37">
        <v>5000</v>
      </c>
      <c r="P9" s="37">
        <v>5000</v>
      </c>
      <c r="Q9" s="37"/>
      <c r="R9" s="36">
        <v>5300</v>
      </c>
      <c r="S9" s="37">
        <v>5300</v>
      </c>
      <c r="T9" s="37">
        <v>5300</v>
      </c>
      <c r="U9" s="37">
        <v>5300</v>
      </c>
      <c r="V9" s="37"/>
    </row>
    <row r="10" spans="2:22" x14ac:dyDescent="0.35">
      <c r="B10" s="28" t="s">
        <v>2</v>
      </c>
      <c r="C10" s="37">
        <v>858</v>
      </c>
      <c r="D10" s="37">
        <v>1600</v>
      </c>
      <c r="E10" s="37">
        <v>1600</v>
      </c>
      <c r="F10" s="37">
        <v>1600</v>
      </c>
      <c r="G10" s="37"/>
      <c r="H10" s="36">
        <v>3700</v>
      </c>
      <c r="I10" s="37">
        <v>3700</v>
      </c>
      <c r="J10" s="37">
        <v>3700</v>
      </c>
      <c r="K10" s="37">
        <v>3700</v>
      </c>
      <c r="L10" s="37"/>
      <c r="M10" s="36">
        <v>5382</v>
      </c>
      <c r="N10" s="37">
        <v>5000</v>
      </c>
      <c r="O10" s="37">
        <v>5000</v>
      </c>
      <c r="P10" s="37">
        <v>5000</v>
      </c>
      <c r="Q10" s="37"/>
      <c r="R10" s="36">
        <v>5660</v>
      </c>
      <c r="S10" s="37">
        <v>5300</v>
      </c>
      <c r="T10" s="37">
        <v>5300</v>
      </c>
      <c r="U10" s="37">
        <v>5300</v>
      </c>
      <c r="V10" s="37"/>
    </row>
    <row r="11" spans="2:22" x14ac:dyDescent="0.35">
      <c r="B11" s="28" t="s">
        <v>3</v>
      </c>
      <c r="C11" s="37">
        <v>1358</v>
      </c>
      <c r="D11" s="37">
        <v>3489</v>
      </c>
      <c r="E11" s="37">
        <v>6493</v>
      </c>
      <c r="F11" s="37">
        <v>2625</v>
      </c>
      <c r="G11" s="37"/>
      <c r="H11" s="36">
        <v>5865</v>
      </c>
      <c r="I11" s="37">
        <v>6955</v>
      </c>
      <c r="J11" s="37">
        <v>10095</v>
      </c>
      <c r="K11" s="37">
        <v>7068</v>
      </c>
      <c r="L11" s="37"/>
      <c r="M11" s="36">
        <v>12991</v>
      </c>
      <c r="N11" s="37">
        <v>10355</v>
      </c>
      <c r="O11" s="37">
        <v>11151</v>
      </c>
      <c r="P11" s="37">
        <v>7090</v>
      </c>
      <c r="Q11" s="48"/>
      <c r="R11" s="36">
        <v>9538</v>
      </c>
      <c r="S11" s="37">
        <v>9875</v>
      </c>
      <c r="T11" s="37">
        <v>10059</v>
      </c>
      <c r="U11" s="37">
        <v>9602</v>
      </c>
      <c r="V11" s="37"/>
    </row>
    <row r="12" spans="2:22" x14ac:dyDescent="0.35">
      <c r="B12" s="28"/>
      <c r="C12" s="29"/>
      <c r="D12" s="29"/>
      <c r="E12" s="29"/>
      <c r="F12" s="29"/>
      <c r="G12" s="47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29"/>
    </row>
    <row r="13" spans="2:22" x14ac:dyDescent="0.35">
      <c r="B13" s="28" t="s">
        <v>11</v>
      </c>
      <c r="C13" s="38">
        <v>6.95</v>
      </c>
      <c r="D13" s="38">
        <v>6.93</v>
      </c>
      <c r="E13" s="38">
        <v>6.8920000000000003</v>
      </c>
      <c r="F13" s="38">
        <v>6.8410000000000002</v>
      </c>
      <c r="G13" s="49"/>
      <c r="H13" s="39">
        <v>7.15</v>
      </c>
      <c r="I13" s="38">
        <v>7.15</v>
      </c>
      <c r="J13" s="38">
        <v>7.0789999999999997</v>
      </c>
      <c r="K13" s="38">
        <v>7.0579999999999998</v>
      </c>
      <c r="L13" s="38"/>
      <c r="M13" s="39">
        <v>7.06</v>
      </c>
      <c r="N13" s="38">
        <v>7.06</v>
      </c>
      <c r="O13" s="38">
        <v>7.0049999999999999</v>
      </c>
      <c r="P13" s="38">
        <v>7.008</v>
      </c>
      <c r="Q13" s="49"/>
      <c r="R13" s="39">
        <v>6.97</v>
      </c>
      <c r="S13" s="38">
        <v>6.95</v>
      </c>
      <c r="T13" s="38">
        <v>6.93</v>
      </c>
      <c r="U13" s="38">
        <v>6.92</v>
      </c>
      <c r="V13" s="38"/>
    </row>
    <row r="14" spans="2:22" x14ac:dyDescent="0.35">
      <c r="B14" s="28" t="s">
        <v>12</v>
      </c>
      <c r="C14" s="38">
        <v>7.07</v>
      </c>
      <c r="D14" s="38">
        <v>7.05</v>
      </c>
      <c r="E14" s="38">
        <v>7.0125017136398498</v>
      </c>
      <c r="F14" s="38">
        <v>6.9601873607776596</v>
      </c>
      <c r="G14" s="49"/>
      <c r="H14" s="39">
        <v>7.41</v>
      </c>
      <c r="I14" s="38">
        <v>7.41</v>
      </c>
      <c r="J14" s="38">
        <v>7.3384426292066003</v>
      </c>
      <c r="K14" s="38">
        <v>7.31537180552293</v>
      </c>
      <c r="L14" s="38"/>
      <c r="M14" s="39">
        <v>7.46</v>
      </c>
      <c r="N14" s="38">
        <v>7.45</v>
      </c>
      <c r="O14" s="38">
        <v>7.3919280095033999</v>
      </c>
      <c r="P14" s="38">
        <v>7.3959980050767502</v>
      </c>
      <c r="Q14" s="49"/>
      <c r="R14" s="39">
        <v>7.48</v>
      </c>
      <c r="S14" s="38">
        <v>7.47</v>
      </c>
      <c r="T14" s="38">
        <v>7.4440356595788204</v>
      </c>
      <c r="U14" s="38">
        <v>7.4326554758421297</v>
      </c>
      <c r="V14" s="38"/>
    </row>
    <row r="15" spans="2:22" x14ac:dyDescent="0.35">
      <c r="B15" s="28" t="s">
        <v>13</v>
      </c>
      <c r="C15" s="38">
        <v>6.84</v>
      </c>
      <c r="D15" s="38">
        <v>6.9</v>
      </c>
      <c r="E15" s="38">
        <v>6.8789999999999996</v>
      </c>
      <c r="F15" s="38">
        <v>6.8390000000000004</v>
      </c>
      <c r="G15" s="49"/>
      <c r="H15" s="39">
        <v>7.08</v>
      </c>
      <c r="I15" s="38">
        <v>7.1</v>
      </c>
      <c r="J15" s="38">
        <v>7.0789999999999997</v>
      </c>
      <c r="K15" s="38">
        <v>7.0090000000000003</v>
      </c>
      <c r="L15" s="38"/>
      <c r="M15" s="39">
        <v>7</v>
      </c>
      <c r="N15" s="38">
        <v>6.97</v>
      </c>
      <c r="O15" s="38">
        <v>6.9660000000000002</v>
      </c>
      <c r="P15" s="38">
        <v>6.9660000000000002</v>
      </c>
      <c r="Q15" s="49"/>
      <c r="R15" s="39">
        <v>6.92</v>
      </c>
      <c r="S15" s="38">
        <v>6.92</v>
      </c>
      <c r="T15" s="38">
        <v>6.8940000000000001</v>
      </c>
      <c r="U15" s="38">
        <v>6.8940000000000001</v>
      </c>
      <c r="V15" s="38"/>
    </row>
    <row r="16" spans="2:22" x14ac:dyDescent="0.35">
      <c r="B16" s="28" t="s">
        <v>14</v>
      </c>
      <c r="C16" s="38">
        <v>7.1</v>
      </c>
      <c r="D16" s="38">
        <v>6.98</v>
      </c>
      <c r="E16" s="38">
        <v>6.9189999999999996</v>
      </c>
      <c r="F16" s="38">
        <v>6.899</v>
      </c>
      <c r="G16" s="49"/>
      <c r="H16" s="39">
        <v>7.22</v>
      </c>
      <c r="I16" s="38">
        <v>7.19</v>
      </c>
      <c r="J16" s="38">
        <v>7.0789999999999997</v>
      </c>
      <c r="K16" s="38">
        <v>7.12</v>
      </c>
      <c r="L16" s="38"/>
      <c r="M16" s="39">
        <v>7.07</v>
      </c>
      <c r="N16" s="38">
        <v>7.07</v>
      </c>
      <c r="O16" s="38">
        <v>7.0060000000000002</v>
      </c>
      <c r="P16" s="49">
        <v>7.0460000000000003</v>
      </c>
      <c r="Q16" s="49"/>
      <c r="R16" s="38">
        <v>6.99</v>
      </c>
      <c r="S16" s="38">
        <v>7</v>
      </c>
      <c r="T16" s="38">
        <v>6.9690000000000003</v>
      </c>
      <c r="U16" s="38">
        <v>6.9340000000000002</v>
      </c>
      <c r="V16" s="38"/>
    </row>
    <row r="17" spans="2:22" x14ac:dyDescent="0.35">
      <c r="B17" s="28" t="s">
        <v>15</v>
      </c>
      <c r="C17" s="38">
        <v>7.18</v>
      </c>
      <c r="D17" s="38">
        <v>7.18</v>
      </c>
      <c r="E17" s="38">
        <v>7.18</v>
      </c>
      <c r="F17" s="38">
        <v>7.18</v>
      </c>
      <c r="G17" s="49"/>
      <c r="H17" s="39">
        <v>7.38</v>
      </c>
      <c r="I17" s="38">
        <v>7.41</v>
      </c>
      <c r="J17" s="38">
        <v>7.37</v>
      </c>
      <c r="K17" s="38">
        <v>7.35</v>
      </c>
      <c r="L17" s="38"/>
      <c r="M17" s="39">
        <v>7.26</v>
      </c>
      <c r="N17" s="38">
        <v>7.25</v>
      </c>
      <c r="O17" s="38">
        <v>7.2130000000000001</v>
      </c>
      <c r="P17" s="38">
        <v>7.2329999999999997</v>
      </c>
      <c r="Q17" s="49"/>
      <c r="R17" s="39">
        <v>7.19</v>
      </c>
      <c r="S17" s="38">
        <v>7.19</v>
      </c>
      <c r="T17" s="38">
        <v>7.19</v>
      </c>
      <c r="U17" s="38">
        <v>7.125</v>
      </c>
      <c r="V17" s="38"/>
    </row>
    <row r="18" spans="2:22" x14ac:dyDescent="0.35">
      <c r="B18" s="40" t="s">
        <v>4</v>
      </c>
      <c r="C18" s="41">
        <f>+C11/C9</f>
        <v>0.84875</v>
      </c>
      <c r="D18" s="41">
        <f>+D11/D10</f>
        <v>2.180625</v>
      </c>
      <c r="E18" s="41">
        <f>+E11/E10</f>
        <v>4.0581250000000004</v>
      </c>
      <c r="F18" s="41">
        <f>+F11/F10</f>
        <v>1.640625</v>
      </c>
      <c r="G18" s="50" t="e">
        <f t="shared" ref="G18:V18" si="3">+G11/G10</f>
        <v>#DIV/0!</v>
      </c>
      <c r="H18" s="42">
        <f t="shared" si="3"/>
        <v>1.585135135135135</v>
      </c>
      <c r="I18" s="41">
        <f t="shared" si="3"/>
        <v>1.8797297297297297</v>
      </c>
      <c r="J18" s="41">
        <f>+J11/J10</f>
        <v>2.7283783783783786</v>
      </c>
      <c r="K18" s="41">
        <f>+K11/K10</f>
        <v>1.9102702702702703</v>
      </c>
      <c r="L18" s="41" t="e">
        <f t="shared" si="3"/>
        <v>#DIV/0!</v>
      </c>
      <c r="M18" s="42">
        <f t="shared" si="3"/>
        <v>2.413786696395392</v>
      </c>
      <c r="N18" s="41">
        <f t="shared" si="3"/>
        <v>2.0710000000000002</v>
      </c>
      <c r="O18" s="41">
        <f t="shared" si="3"/>
        <v>2.2302</v>
      </c>
      <c r="P18" s="41">
        <f t="shared" si="3"/>
        <v>1.4179999999999999</v>
      </c>
      <c r="Q18" s="50" t="e">
        <f t="shared" si="3"/>
        <v>#DIV/0!</v>
      </c>
      <c r="R18" s="42">
        <f t="shared" si="3"/>
        <v>1.6851590106007066</v>
      </c>
      <c r="S18" s="41">
        <f t="shared" si="3"/>
        <v>1.8632075471698113</v>
      </c>
      <c r="T18" s="41">
        <f t="shared" si="3"/>
        <v>1.8979245283018868</v>
      </c>
      <c r="U18" s="41">
        <f t="shared" si="3"/>
        <v>1.8116981132075471</v>
      </c>
      <c r="V18" s="41" t="e">
        <f t="shared" si="3"/>
        <v>#DIV/0!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showGridLines="0" zoomScale="90" zoomScaleNormal="90" workbookViewId="0">
      <selection activeCell="S10" sqref="S10"/>
    </sheetView>
  </sheetViews>
  <sheetFormatPr defaultRowHeight="14.5" x14ac:dyDescent="0.35"/>
  <cols>
    <col min="2" max="2" width="26.54296875" bestFit="1" customWidth="1"/>
  </cols>
  <sheetData>
    <row r="1" spans="1:18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" x14ac:dyDescent="0.4">
      <c r="A2" s="6"/>
      <c r="B2" s="68" t="s">
        <v>18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35">
      <c r="A3" s="6"/>
      <c r="B3" s="10"/>
      <c r="C3" s="69" t="s">
        <v>6</v>
      </c>
      <c r="D3" s="70"/>
      <c r="E3" s="70"/>
      <c r="F3" s="71"/>
      <c r="G3" s="72" t="s">
        <v>7</v>
      </c>
      <c r="H3" s="70"/>
      <c r="I3" s="70"/>
      <c r="J3" s="70"/>
      <c r="K3" s="72" t="s">
        <v>8</v>
      </c>
      <c r="L3" s="70"/>
      <c r="M3" s="70"/>
      <c r="N3" s="70"/>
      <c r="O3" s="72" t="s">
        <v>9</v>
      </c>
      <c r="P3" s="70"/>
      <c r="Q3" s="70"/>
      <c r="R3" s="70"/>
    </row>
    <row r="4" spans="1:18" x14ac:dyDescent="0.35">
      <c r="A4" s="6"/>
      <c r="B4" s="1"/>
      <c r="C4" s="4"/>
      <c r="D4" s="3"/>
      <c r="E4" s="3"/>
      <c r="F4" s="17"/>
      <c r="G4" s="4"/>
      <c r="H4" s="3"/>
      <c r="I4" s="3"/>
      <c r="J4" s="3"/>
      <c r="K4" s="4"/>
      <c r="L4" s="3"/>
      <c r="M4" s="3"/>
      <c r="N4" s="3"/>
      <c r="O4" s="4"/>
      <c r="P4" s="3"/>
      <c r="Q4" s="3"/>
      <c r="R4" s="3"/>
    </row>
    <row r="5" spans="1:18" x14ac:dyDescent="0.35">
      <c r="A5" s="6"/>
      <c r="B5" s="1" t="s">
        <v>0</v>
      </c>
      <c r="C5" s="12">
        <v>45051</v>
      </c>
      <c r="D5" s="11">
        <v>45058</v>
      </c>
      <c r="E5" s="11">
        <v>45065</v>
      </c>
      <c r="F5" s="18">
        <v>45072</v>
      </c>
      <c r="G5" s="12">
        <f t="shared" ref="G5:R5" si="0">C5</f>
        <v>45051</v>
      </c>
      <c r="H5" s="11">
        <f t="shared" si="0"/>
        <v>45058</v>
      </c>
      <c r="I5" s="11">
        <f t="shared" si="0"/>
        <v>45065</v>
      </c>
      <c r="J5" s="11">
        <f t="shared" si="0"/>
        <v>45072</v>
      </c>
      <c r="K5" s="12">
        <f t="shared" si="0"/>
        <v>45051</v>
      </c>
      <c r="L5" s="11">
        <f t="shared" si="0"/>
        <v>45058</v>
      </c>
      <c r="M5" s="11">
        <f t="shared" si="0"/>
        <v>45065</v>
      </c>
      <c r="N5" s="11">
        <f t="shared" si="0"/>
        <v>45072</v>
      </c>
      <c r="O5" s="12">
        <f t="shared" si="0"/>
        <v>45051</v>
      </c>
      <c r="P5" s="11">
        <f t="shared" si="0"/>
        <v>45058</v>
      </c>
      <c r="Q5" s="11">
        <f t="shared" si="0"/>
        <v>45065</v>
      </c>
      <c r="R5" s="11">
        <f t="shared" si="0"/>
        <v>45072</v>
      </c>
    </row>
    <row r="6" spans="1:18" x14ac:dyDescent="0.35">
      <c r="A6" s="6"/>
      <c r="B6" s="1" t="s">
        <v>1</v>
      </c>
      <c r="C6" s="12">
        <f>C5+5</f>
        <v>45056</v>
      </c>
      <c r="D6" s="11">
        <f t="shared" ref="D6:R6" si="1">D5+5</f>
        <v>45063</v>
      </c>
      <c r="E6" s="11">
        <f>E5+5</f>
        <v>45070</v>
      </c>
      <c r="F6" s="18">
        <f t="shared" si="1"/>
        <v>45077</v>
      </c>
      <c r="G6" s="12">
        <f t="shared" si="1"/>
        <v>45056</v>
      </c>
      <c r="H6" s="11">
        <f t="shared" si="1"/>
        <v>45063</v>
      </c>
      <c r="I6" s="11">
        <f>I5+5</f>
        <v>45070</v>
      </c>
      <c r="J6" s="11">
        <f t="shared" si="1"/>
        <v>45077</v>
      </c>
      <c r="K6" s="12">
        <f t="shared" si="1"/>
        <v>45056</v>
      </c>
      <c r="L6" s="11">
        <f t="shared" si="1"/>
        <v>45063</v>
      </c>
      <c r="M6" s="11">
        <f>M5+5</f>
        <v>45070</v>
      </c>
      <c r="N6" s="11">
        <f t="shared" si="1"/>
        <v>45077</v>
      </c>
      <c r="O6" s="12">
        <f t="shared" si="1"/>
        <v>45056</v>
      </c>
      <c r="P6" s="11">
        <f t="shared" si="1"/>
        <v>45063</v>
      </c>
      <c r="Q6" s="11">
        <f>Q5+5</f>
        <v>45070</v>
      </c>
      <c r="R6" s="11">
        <f t="shared" si="1"/>
        <v>45077</v>
      </c>
    </row>
    <row r="7" spans="1:18" x14ac:dyDescent="0.35">
      <c r="A7" s="6"/>
      <c r="B7" s="1" t="s">
        <v>10</v>
      </c>
      <c r="C7" s="13">
        <f>C6+91</f>
        <v>45147</v>
      </c>
      <c r="D7" s="7">
        <f>D6+91</f>
        <v>45154</v>
      </c>
      <c r="E7" s="7">
        <f>E6+91</f>
        <v>45161</v>
      </c>
      <c r="F7" s="19">
        <f>F6+91</f>
        <v>45168</v>
      </c>
      <c r="G7" s="13">
        <f>G6+182</f>
        <v>45238</v>
      </c>
      <c r="H7" s="7">
        <f>H6+182</f>
        <v>45245</v>
      </c>
      <c r="I7" s="7">
        <f>I6+182</f>
        <v>45252</v>
      </c>
      <c r="J7" s="7">
        <f>J6+182</f>
        <v>45259</v>
      </c>
      <c r="K7" s="13">
        <f>K6+273</f>
        <v>45329</v>
      </c>
      <c r="L7" s="7">
        <f>L6+273</f>
        <v>45336</v>
      </c>
      <c r="M7" s="7">
        <f>M6+273</f>
        <v>45343</v>
      </c>
      <c r="N7" s="7">
        <f>N6+273</f>
        <v>45350</v>
      </c>
      <c r="O7" s="13">
        <f>O6+364</f>
        <v>45420</v>
      </c>
      <c r="P7" s="7">
        <f>P6+364</f>
        <v>45427</v>
      </c>
      <c r="Q7" s="7">
        <f>Q6+364</f>
        <v>45434</v>
      </c>
      <c r="R7" s="7">
        <f>R6+364</f>
        <v>45441</v>
      </c>
    </row>
    <row r="8" spans="1:18" x14ac:dyDescent="0.35">
      <c r="A8" s="6"/>
      <c r="B8" s="1"/>
      <c r="C8" s="4"/>
      <c r="D8" s="3"/>
      <c r="E8" s="3"/>
      <c r="F8" s="17"/>
      <c r="G8" s="4"/>
      <c r="H8" s="3"/>
      <c r="I8" s="3"/>
      <c r="J8" s="3"/>
      <c r="K8" s="4"/>
      <c r="L8" s="3"/>
      <c r="M8" s="3"/>
      <c r="N8" s="3"/>
      <c r="O8" s="4"/>
      <c r="P8" s="3"/>
      <c r="Q8" s="3"/>
      <c r="R8" s="3"/>
    </row>
    <row r="9" spans="1:18" x14ac:dyDescent="0.35">
      <c r="A9" s="6"/>
      <c r="B9" s="1" t="s">
        <v>5</v>
      </c>
      <c r="C9" s="23">
        <v>1200</v>
      </c>
      <c r="D9" s="24">
        <v>1200</v>
      </c>
      <c r="E9" s="24">
        <v>1200</v>
      </c>
      <c r="F9" s="24">
        <v>1200</v>
      </c>
      <c r="G9" s="23">
        <v>3000</v>
      </c>
      <c r="H9" s="24">
        <v>3000</v>
      </c>
      <c r="I9" s="24">
        <v>3000</v>
      </c>
      <c r="J9" s="24">
        <v>3000</v>
      </c>
      <c r="K9" s="23">
        <v>4000</v>
      </c>
      <c r="L9" s="24">
        <v>4000</v>
      </c>
      <c r="M9" s="24">
        <v>4000</v>
      </c>
      <c r="N9" s="24">
        <v>4000</v>
      </c>
      <c r="O9" s="23">
        <v>4250</v>
      </c>
      <c r="P9" s="24">
        <v>4250</v>
      </c>
      <c r="Q9" s="24">
        <v>4250</v>
      </c>
      <c r="R9" s="24">
        <v>4250</v>
      </c>
    </row>
    <row r="10" spans="1:18" x14ac:dyDescent="0.35">
      <c r="A10" s="6"/>
      <c r="B10" s="1" t="s">
        <v>2</v>
      </c>
      <c r="C10" s="23">
        <v>983</v>
      </c>
      <c r="D10" s="24">
        <v>330</v>
      </c>
      <c r="E10" s="24">
        <v>250</v>
      </c>
      <c r="F10" s="25">
        <v>0</v>
      </c>
      <c r="G10" s="23">
        <v>2952</v>
      </c>
      <c r="H10" s="24">
        <v>1112</v>
      </c>
      <c r="I10" s="24">
        <v>2078</v>
      </c>
      <c r="J10" s="24">
        <v>3000</v>
      </c>
      <c r="K10" s="23">
        <v>4264</v>
      </c>
      <c r="L10" s="24">
        <v>1461</v>
      </c>
      <c r="M10" s="24">
        <v>4000</v>
      </c>
      <c r="N10" s="24">
        <v>4000</v>
      </c>
      <c r="O10" s="23">
        <v>4250</v>
      </c>
      <c r="P10" s="24">
        <v>1892</v>
      </c>
      <c r="Q10" s="24">
        <v>6122</v>
      </c>
      <c r="R10" s="24">
        <v>5450</v>
      </c>
    </row>
    <row r="11" spans="1:18" x14ac:dyDescent="0.35">
      <c r="A11" s="5"/>
      <c r="B11" s="1" t="s">
        <v>3</v>
      </c>
      <c r="C11" s="23">
        <v>1688</v>
      </c>
      <c r="D11" s="24">
        <v>1130</v>
      </c>
      <c r="E11" s="24">
        <v>1030</v>
      </c>
      <c r="F11" s="25">
        <v>716</v>
      </c>
      <c r="G11" s="23">
        <v>2952</v>
      </c>
      <c r="H11" s="24">
        <v>2732</v>
      </c>
      <c r="I11" s="24">
        <v>4628</v>
      </c>
      <c r="J11" s="24">
        <v>5559</v>
      </c>
      <c r="K11" s="23">
        <v>6893</v>
      </c>
      <c r="L11" s="24">
        <v>5301</v>
      </c>
      <c r="M11" s="24">
        <v>6545</v>
      </c>
      <c r="N11" s="24">
        <v>9645</v>
      </c>
      <c r="O11" s="23">
        <v>11680</v>
      </c>
      <c r="P11" s="24">
        <v>5692</v>
      </c>
      <c r="Q11" s="24">
        <v>10770</v>
      </c>
      <c r="R11" s="24">
        <v>10517</v>
      </c>
    </row>
    <row r="12" spans="1:18" x14ac:dyDescent="0.35">
      <c r="A12" s="5"/>
      <c r="B12" s="1"/>
      <c r="C12" s="4"/>
      <c r="D12" s="3"/>
      <c r="E12" s="3"/>
      <c r="F12" s="17"/>
      <c r="G12" s="4"/>
      <c r="H12" s="3"/>
      <c r="I12" s="3"/>
      <c r="J12" s="3"/>
      <c r="K12" s="4"/>
      <c r="L12" s="3"/>
      <c r="M12" s="3"/>
      <c r="N12" s="3"/>
      <c r="O12" s="4"/>
      <c r="P12" s="3"/>
      <c r="Q12" s="3"/>
      <c r="R12" s="3"/>
    </row>
    <row r="13" spans="1:18" x14ac:dyDescent="0.35">
      <c r="A13" s="5"/>
      <c r="B13" s="1" t="s">
        <v>11</v>
      </c>
      <c r="C13" s="15">
        <v>7.8680000000000003</v>
      </c>
      <c r="D13" s="9">
        <v>8.077</v>
      </c>
      <c r="E13" s="9">
        <v>8.1539999999999999</v>
      </c>
      <c r="F13" s="25">
        <v>0</v>
      </c>
      <c r="G13" s="15">
        <v>8.4120000000000008</v>
      </c>
      <c r="H13" s="9">
        <v>8.609</v>
      </c>
      <c r="I13" s="9">
        <v>8.7940000000000005</v>
      </c>
      <c r="J13" s="20">
        <v>8.9870000000000001</v>
      </c>
      <c r="K13" s="15">
        <v>8.3670000000000009</v>
      </c>
      <c r="L13" s="9">
        <v>8.548</v>
      </c>
      <c r="M13" s="9">
        <v>8.7509999999999994</v>
      </c>
      <c r="N13" s="9">
        <v>8.9179999999999993</v>
      </c>
      <c r="O13" s="15">
        <v>8.2170000000000005</v>
      </c>
      <c r="P13" s="9">
        <v>8.39</v>
      </c>
      <c r="Q13" s="9">
        <v>8.5640000000000001</v>
      </c>
      <c r="R13" s="9">
        <v>8.6920000000000002</v>
      </c>
    </row>
    <row r="14" spans="1:18" x14ac:dyDescent="0.35">
      <c r="A14" s="5"/>
      <c r="B14" s="1" t="s">
        <v>12</v>
      </c>
      <c r="C14" s="15">
        <v>8.0250000000000004</v>
      </c>
      <c r="D14" s="9">
        <v>8.2430000000000003</v>
      </c>
      <c r="E14" s="9">
        <v>8.3230000000000004</v>
      </c>
      <c r="F14" s="25">
        <v>0</v>
      </c>
      <c r="G14" s="15">
        <v>8.7799999999999994</v>
      </c>
      <c r="H14" s="9">
        <v>8.9949999999999992</v>
      </c>
      <c r="I14" s="9">
        <v>9.1969999999999992</v>
      </c>
      <c r="J14" s="20">
        <v>9.4090000000000007</v>
      </c>
      <c r="K14" s="15">
        <v>8.9260000000000002</v>
      </c>
      <c r="L14" s="9">
        <v>9.1319999999999997</v>
      </c>
      <c r="M14" s="9">
        <v>9.3640000000000008</v>
      </c>
      <c r="N14" s="9">
        <v>9.5549999999999997</v>
      </c>
      <c r="O14" s="15">
        <v>8.9499999999999993</v>
      </c>
      <c r="P14" s="9">
        <v>9.1560000000000006</v>
      </c>
      <c r="Q14" s="9">
        <v>9.3640000000000008</v>
      </c>
      <c r="R14" s="9">
        <v>9.5169999999999995</v>
      </c>
    </row>
    <row r="15" spans="1:18" x14ac:dyDescent="0.35">
      <c r="A15" s="5"/>
      <c r="B15" s="1" t="s">
        <v>13</v>
      </c>
      <c r="C15" s="15">
        <v>7.7359999999999998</v>
      </c>
      <c r="D15" s="9">
        <v>7.9420000000000002</v>
      </c>
      <c r="E15" s="9">
        <v>8.1219999999999999</v>
      </c>
      <c r="F15" s="25">
        <v>0</v>
      </c>
      <c r="G15" s="15">
        <v>7.8209999999999997</v>
      </c>
      <c r="H15" s="9">
        <v>8.3729999999999993</v>
      </c>
      <c r="I15" s="9">
        <v>8.6440000000000001</v>
      </c>
      <c r="J15" s="20">
        <v>8.2230000000000008</v>
      </c>
      <c r="K15" s="15">
        <v>8.3160000000000007</v>
      </c>
      <c r="L15" s="9">
        <v>8.3699999999999992</v>
      </c>
      <c r="M15" s="9">
        <v>8.61</v>
      </c>
      <c r="N15" s="9">
        <v>8.7840000000000007</v>
      </c>
      <c r="O15" s="15">
        <v>8.1620000000000008</v>
      </c>
      <c r="P15" s="9">
        <v>8.1720000000000006</v>
      </c>
      <c r="Q15" s="9">
        <v>8.3330000000000002</v>
      </c>
      <c r="R15" s="9">
        <v>8.6639999999999997</v>
      </c>
    </row>
    <row r="16" spans="1:18" x14ac:dyDescent="0.35">
      <c r="A16" s="5"/>
      <c r="B16" s="1" t="s">
        <v>14</v>
      </c>
      <c r="C16" s="15">
        <v>7.915</v>
      </c>
      <c r="D16" s="9">
        <v>8.1020000000000003</v>
      </c>
      <c r="E16" s="9">
        <v>8.1820000000000004</v>
      </c>
      <c r="F16" s="25">
        <v>0</v>
      </c>
      <c r="G16" s="15">
        <v>8.5229999999999997</v>
      </c>
      <c r="H16" s="9">
        <v>8.7639999999999993</v>
      </c>
      <c r="I16" s="9">
        <v>8.9649999999999999</v>
      </c>
      <c r="J16" s="20">
        <v>9.125</v>
      </c>
      <c r="K16" s="15">
        <v>8.4160000000000004</v>
      </c>
      <c r="L16" s="9">
        <v>8.7840000000000007</v>
      </c>
      <c r="M16" s="9">
        <v>8.7970000000000006</v>
      </c>
      <c r="N16" s="9">
        <v>9.0250000000000004</v>
      </c>
      <c r="O16" s="15">
        <v>8.2729999999999997</v>
      </c>
      <c r="P16" s="9">
        <v>8.7690000000000001</v>
      </c>
      <c r="Q16" s="9">
        <v>8.6189999999999998</v>
      </c>
      <c r="R16" s="9">
        <v>8.859</v>
      </c>
    </row>
    <row r="17" spans="1:18" x14ac:dyDescent="0.35">
      <c r="A17" s="5"/>
      <c r="B17" s="1" t="s">
        <v>15</v>
      </c>
      <c r="C17" s="15">
        <v>8.4700000000000006</v>
      </c>
      <c r="D17" s="9">
        <v>9.2850000000000001</v>
      </c>
      <c r="E17" s="9">
        <v>9.2850000000000001</v>
      </c>
      <c r="F17" s="25">
        <v>0</v>
      </c>
      <c r="G17" s="15">
        <v>8.5229999999999997</v>
      </c>
      <c r="H17" s="9">
        <v>9.1150000000000002</v>
      </c>
      <c r="I17" s="9">
        <v>9.4260000000000002</v>
      </c>
      <c r="J17" s="20">
        <v>9.6259999999999994</v>
      </c>
      <c r="K17" s="15">
        <v>8.5630000000000006</v>
      </c>
      <c r="L17" s="9">
        <v>9.1379999999999999</v>
      </c>
      <c r="M17" s="9">
        <v>9.1579999999999995</v>
      </c>
      <c r="N17" s="9">
        <v>9.359</v>
      </c>
      <c r="O17" s="15">
        <v>8.5790000000000006</v>
      </c>
      <c r="P17" s="9">
        <v>9.9269999999999996</v>
      </c>
      <c r="Q17" s="9">
        <v>9.4659999999999993</v>
      </c>
      <c r="R17" s="9">
        <v>9.5060000000000002</v>
      </c>
    </row>
    <row r="18" spans="1:18" x14ac:dyDescent="0.35">
      <c r="A18" s="5"/>
      <c r="B18" s="2" t="s">
        <v>4</v>
      </c>
      <c r="C18" s="16">
        <f>C11/C10</f>
        <v>1.7171922685656154</v>
      </c>
      <c r="D18" s="8">
        <f t="shared" ref="D18:R18" si="2">D11/D10</f>
        <v>3.4242424242424243</v>
      </c>
      <c r="E18" s="8">
        <f t="shared" si="2"/>
        <v>4.12</v>
      </c>
      <c r="F18" s="62">
        <v>0</v>
      </c>
      <c r="G18" s="16">
        <f t="shared" si="2"/>
        <v>1</v>
      </c>
      <c r="H18" s="8">
        <f t="shared" si="2"/>
        <v>2.4568345323741005</v>
      </c>
      <c r="I18" s="8">
        <f t="shared" si="2"/>
        <v>2.2271414821944178</v>
      </c>
      <c r="J18" s="8">
        <f t="shared" si="2"/>
        <v>1.853</v>
      </c>
      <c r="K18" s="16">
        <f t="shared" si="2"/>
        <v>1.6165572232645404</v>
      </c>
      <c r="L18" s="8">
        <f t="shared" si="2"/>
        <v>3.6283367556468171</v>
      </c>
      <c r="M18" s="8">
        <f t="shared" si="2"/>
        <v>1.63625</v>
      </c>
      <c r="N18" s="8">
        <f t="shared" si="2"/>
        <v>2.4112499999999999</v>
      </c>
      <c r="O18" s="16">
        <f t="shared" si="2"/>
        <v>2.7482352941176469</v>
      </c>
      <c r="P18" s="8">
        <f t="shared" si="2"/>
        <v>3.0084566596194504</v>
      </c>
      <c r="Q18" s="8">
        <f t="shared" si="2"/>
        <v>1.7592290101274093</v>
      </c>
      <c r="R18" s="8">
        <f t="shared" si="2"/>
        <v>1.9297247706422018</v>
      </c>
    </row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pageSetup paperSize="9" orientation="portrait" horizontalDpi="300" verticalDpi="300" r:id="rId1"/>
  <headerFooter>
    <oddFooter>&amp;L_x000D_&amp;1#&amp;"Calibri"&amp;8&amp;K000000 Classified as Confidential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CC32-7136-49B4-BE75-2A5D814241B5}">
  <dimension ref="B2:R18"/>
  <sheetViews>
    <sheetView showGridLines="0" topLeftCell="B1" zoomScaleNormal="90" workbookViewId="0">
      <selection activeCell="R13" sqref="R13:U13"/>
    </sheetView>
  </sheetViews>
  <sheetFormatPr defaultRowHeight="14.5" x14ac:dyDescent="0.35"/>
  <cols>
    <col min="2" max="2" width="28" customWidth="1"/>
    <col min="18" max="18" width="9" bestFit="1" customWidth="1"/>
  </cols>
  <sheetData>
    <row r="2" spans="2:18" ht="18" x14ac:dyDescent="0.4">
      <c r="B2" s="68" t="s">
        <v>30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18" x14ac:dyDescent="0.35">
      <c r="B3" s="27"/>
      <c r="C3" s="75" t="s">
        <v>6</v>
      </c>
      <c r="D3" s="76"/>
      <c r="E3" s="76"/>
      <c r="F3" s="76"/>
      <c r="G3" s="77" t="s">
        <v>7</v>
      </c>
      <c r="H3" s="76"/>
      <c r="I3" s="76"/>
      <c r="J3" s="76"/>
      <c r="K3" s="77" t="s">
        <v>8</v>
      </c>
      <c r="L3" s="76"/>
      <c r="M3" s="76"/>
      <c r="N3" s="76"/>
      <c r="O3" s="77" t="s">
        <v>9</v>
      </c>
      <c r="P3" s="76"/>
      <c r="Q3" s="76"/>
      <c r="R3" s="76"/>
    </row>
    <row r="4" spans="2:18" x14ac:dyDescent="0.35">
      <c r="B4" s="28"/>
      <c r="C4" s="29"/>
      <c r="D4" s="29"/>
      <c r="E4" s="29"/>
      <c r="F4" s="29"/>
      <c r="G4" s="31"/>
      <c r="H4" s="29"/>
      <c r="I4" s="29"/>
      <c r="J4" s="29"/>
      <c r="K4" s="31"/>
      <c r="L4" s="29"/>
      <c r="M4" s="29"/>
      <c r="N4" s="29"/>
      <c r="O4" s="31"/>
      <c r="P4" s="29"/>
      <c r="Q4" s="29"/>
      <c r="R4" s="29"/>
    </row>
    <row r="5" spans="2:18" x14ac:dyDescent="0.35">
      <c r="B5" s="28" t="s">
        <v>0</v>
      </c>
      <c r="C5" s="32">
        <v>45418</v>
      </c>
      <c r="D5" s="32">
        <v>45425</v>
      </c>
      <c r="E5" s="32">
        <v>45432</v>
      </c>
      <c r="F5" s="32">
        <v>45439</v>
      </c>
      <c r="G5" s="33">
        <f t="shared" ref="G5:R5" si="0">C5</f>
        <v>45418</v>
      </c>
      <c r="H5" s="32">
        <f t="shared" si="0"/>
        <v>45425</v>
      </c>
      <c r="I5" s="32">
        <f t="shared" si="0"/>
        <v>45432</v>
      </c>
      <c r="J5" s="32">
        <f t="shared" si="0"/>
        <v>45439</v>
      </c>
      <c r="K5" s="33">
        <f t="shared" si="0"/>
        <v>45418</v>
      </c>
      <c r="L5" s="32">
        <f t="shared" si="0"/>
        <v>45425</v>
      </c>
      <c r="M5" s="32">
        <f t="shared" si="0"/>
        <v>45432</v>
      </c>
      <c r="N5" s="32">
        <f t="shared" si="0"/>
        <v>45439</v>
      </c>
      <c r="O5" s="33">
        <f t="shared" si="0"/>
        <v>45418</v>
      </c>
      <c r="P5" s="32">
        <f t="shared" si="0"/>
        <v>45425</v>
      </c>
      <c r="Q5" s="32">
        <f t="shared" si="0"/>
        <v>45432</v>
      </c>
      <c r="R5" s="32">
        <f t="shared" si="0"/>
        <v>45439</v>
      </c>
    </row>
    <row r="6" spans="2:18" x14ac:dyDescent="0.35">
      <c r="B6" s="28" t="s">
        <v>1</v>
      </c>
      <c r="C6" s="32">
        <f t="shared" ref="C6:Q6" si="1">C5+2</f>
        <v>45420</v>
      </c>
      <c r="D6" s="32">
        <f t="shared" si="1"/>
        <v>45427</v>
      </c>
      <c r="E6" s="32">
        <f t="shared" si="1"/>
        <v>45434</v>
      </c>
      <c r="F6" s="32">
        <f>F5+3</f>
        <v>45442</v>
      </c>
      <c r="G6" s="33">
        <f t="shared" si="1"/>
        <v>45420</v>
      </c>
      <c r="H6" s="32">
        <f t="shared" si="1"/>
        <v>45427</v>
      </c>
      <c r="I6" s="32">
        <f t="shared" si="1"/>
        <v>45434</v>
      </c>
      <c r="J6" s="32">
        <f>J5+3</f>
        <v>45442</v>
      </c>
      <c r="K6" s="33">
        <f t="shared" si="1"/>
        <v>45420</v>
      </c>
      <c r="L6" s="32">
        <f t="shared" si="1"/>
        <v>45427</v>
      </c>
      <c r="M6" s="32">
        <f t="shared" si="1"/>
        <v>45434</v>
      </c>
      <c r="N6" s="45">
        <f>N5+3</f>
        <v>45442</v>
      </c>
      <c r="O6" s="32">
        <f t="shared" si="1"/>
        <v>45420</v>
      </c>
      <c r="P6" s="32">
        <f t="shared" si="1"/>
        <v>45427</v>
      </c>
      <c r="Q6" s="32">
        <f t="shared" si="1"/>
        <v>45434</v>
      </c>
      <c r="R6" s="32">
        <f>R5+3</f>
        <v>45442</v>
      </c>
    </row>
    <row r="7" spans="2:18" x14ac:dyDescent="0.35">
      <c r="B7" s="28" t="s">
        <v>10</v>
      </c>
      <c r="C7" s="34">
        <f>C6+91</f>
        <v>45511</v>
      </c>
      <c r="D7" s="34">
        <f>D6+91</f>
        <v>45518</v>
      </c>
      <c r="E7" s="34">
        <f>E6+91</f>
        <v>45525</v>
      </c>
      <c r="F7" s="34">
        <f>F6+90</f>
        <v>45532</v>
      </c>
      <c r="G7" s="35">
        <f>G6+182</f>
        <v>45602</v>
      </c>
      <c r="H7" s="34">
        <f>H6+182</f>
        <v>45609</v>
      </c>
      <c r="I7" s="34">
        <f>I6+182</f>
        <v>45616</v>
      </c>
      <c r="J7" s="34">
        <f>J6+181</f>
        <v>45623</v>
      </c>
      <c r="K7" s="35">
        <f>K6+273</f>
        <v>45693</v>
      </c>
      <c r="L7" s="34">
        <f>L6+273</f>
        <v>45700</v>
      </c>
      <c r="M7" s="34">
        <f>M6+273</f>
        <v>45707</v>
      </c>
      <c r="N7" s="46">
        <f>N6+272</f>
        <v>45714</v>
      </c>
      <c r="O7" s="34">
        <f>O6+364</f>
        <v>45784</v>
      </c>
      <c r="P7" s="34">
        <f>P6+364</f>
        <v>45791</v>
      </c>
      <c r="Q7" s="34">
        <f>Q6+364</f>
        <v>45798</v>
      </c>
      <c r="R7" s="34">
        <f>R6+363</f>
        <v>45805</v>
      </c>
    </row>
    <row r="8" spans="2:18" x14ac:dyDescent="0.35">
      <c r="B8" s="28"/>
      <c r="C8" s="29"/>
      <c r="D8" s="29"/>
      <c r="E8" s="29"/>
      <c r="F8" s="29"/>
      <c r="G8" s="31"/>
      <c r="H8" s="29"/>
      <c r="I8" s="29"/>
      <c r="J8" s="29"/>
      <c r="K8" s="31"/>
      <c r="L8" s="29"/>
      <c r="M8" s="29"/>
      <c r="N8" s="29"/>
      <c r="O8" s="31"/>
      <c r="P8" s="29"/>
      <c r="Q8" s="29"/>
      <c r="R8" s="29"/>
    </row>
    <row r="9" spans="2:18" x14ac:dyDescent="0.35">
      <c r="B9" s="28" t="s">
        <v>5</v>
      </c>
      <c r="C9" s="37">
        <v>1500</v>
      </c>
      <c r="D9" s="37">
        <v>1500</v>
      </c>
      <c r="E9" s="37">
        <v>1500</v>
      </c>
      <c r="F9" s="37">
        <v>1500</v>
      </c>
      <c r="G9" s="36">
        <v>3550</v>
      </c>
      <c r="H9" s="37">
        <v>3550</v>
      </c>
      <c r="I9" s="37">
        <v>3550</v>
      </c>
      <c r="J9" s="37">
        <v>3550</v>
      </c>
      <c r="K9" s="36">
        <v>4600</v>
      </c>
      <c r="L9" s="37">
        <v>4600</v>
      </c>
      <c r="M9" s="37">
        <v>4600</v>
      </c>
      <c r="N9" s="37">
        <v>4600</v>
      </c>
      <c r="O9" s="36">
        <v>4900</v>
      </c>
      <c r="P9" s="37">
        <v>4900</v>
      </c>
      <c r="Q9" s="37">
        <v>4900</v>
      </c>
      <c r="R9" s="37">
        <v>4900</v>
      </c>
    </row>
    <row r="10" spans="2:18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6">
        <v>5230</v>
      </c>
      <c r="H10" s="37">
        <v>3550</v>
      </c>
      <c r="I10" s="37">
        <v>2050</v>
      </c>
      <c r="J10" s="37">
        <v>3550</v>
      </c>
      <c r="K10" s="36">
        <v>2920</v>
      </c>
      <c r="L10" s="37">
        <v>4600</v>
      </c>
      <c r="M10" s="37">
        <v>3053</v>
      </c>
      <c r="N10" s="37">
        <v>4600</v>
      </c>
      <c r="O10" s="36">
        <v>4900</v>
      </c>
      <c r="P10" s="37">
        <v>4900</v>
      </c>
      <c r="Q10" s="37">
        <v>7947</v>
      </c>
      <c r="R10" s="37">
        <v>4900</v>
      </c>
    </row>
    <row r="11" spans="2:18" x14ac:dyDescent="0.35">
      <c r="B11" s="28" t="s">
        <v>3</v>
      </c>
      <c r="C11" s="37">
        <v>3603</v>
      </c>
      <c r="D11" s="37">
        <v>3375</v>
      </c>
      <c r="E11" s="37">
        <v>5679</v>
      </c>
      <c r="F11" s="37">
        <v>3073</v>
      </c>
      <c r="G11" s="36">
        <v>12906</v>
      </c>
      <c r="H11" s="37">
        <v>9334</v>
      </c>
      <c r="I11" s="37">
        <v>6450</v>
      </c>
      <c r="J11" s="37">
        <v>5788</v>
      </c>
      <c r="K11" s="36">
        <v>4725</v>
      </c>
      <c r="L11" s="37">
        <v>10002</v>
      </c>
      <c r="M11" s="37">
        <v>5753</v>
      </c>
      <c r="N11" s="48">
        <v>7344</v>
      </c>
      <c r="O11" s="37">
        <v>6638</v>
      </c>
      <c r="P11" s="37">
        <v>8284</v>
      </c>
      <c r="Q11" s="37">
        <v>16349</v>
      </c>
      <c r="R11" s="37">
        <v>7116</v>
      </c>
    </row>
    <row r="12" spans="2:18" x14ac:dyDescent="0.35">
      <c r="B12" s="28"/>
      <c r="C12" s="29"/>
      <c r="D12" s="29"/>
      <c r="E12" s="29"/>
      <c r="F12" s="29"/>
      <c r="G12" s="31"/>
      <c r="H12" s="29"/>
      <c r="I12" s="29"/>
      <c r="J12" s="29"/>
      <c r="K12" s="31"/>
      <c r="L12" s="29"/>
      <c r="M12" s="29"/>
      <c r="N12" s="47"/>
      <c r="O12" s="29"/>
      <c r="P12" s="29"/>
      <c r="Q12" s="29"/>
      <c r="R12" s="29"/>
    </row>
    <row r="13" spans="2:18" x14ac:dyDescent="0.35">
      <c r="B13" s="28" t="s">
        <v>11</v>
      </c>
      <c r="C13" s="38">
        <v>8.4760000000000009</v>
      </c>
      <c r="D13" s="38">
        <v>8.5679999999999996</v>
      </c>
      <c r="E13" s="38">
        <v>8.4830000000000005</v>
      </c>
      <c r="F13" s="38">
        <v>8.6110000000000007</v>
      </c>
      <c r="G13" s="39">
        <v>8.5709999999999997</v>
      </c>
      <c r="H13" s="38">
        <v>8.5139999999999993</v>
      </c>
      <c r="I13" s="38">
        <v>8.5579999999999998</v>
      </c>
      <c r="J13" s="38">
        <v>8.5939999999999994</v>
      </c>
      <c r="K13" s="39">
        <v>8.5060000000000002</v>
      </c>
      <c r="L13" s="38">
        <v>8.4879999999999995</v>
      </c>
      <c r="M13" s="38">
        <v>8.52</v>
      </c>
      <c r="N13" s="49">
        <v>8.5489999999999995</v>
      </c>
      <c r="O13" s="38">
        <v>8.3979999999999997</v>
      </c>
      <c r="P13" s="38">
        <v>8.44</v>
      </c>
      <c r="Q13" s="38">
        <v>8.3930000000000007</v>
      </c>
      <c r="R13" s="38">
        <v>8.4139999999999997</v>
      </c>
    </row>
    <row r="14" spans="2:18" x14ac:dyDescent="0.35">
      <c r="B14" s="28" t="s">
        <v>12</v>
      </c>
      <c r="C14" s="38">
        <v>8.6589984702567993</v>
      </c>
      <c r="D14" s="38">
        <v>8.7545656829356293</v>
      </c>
      <c r="E14" s="38">
        <v>8.6665390593469507</v>
      </c>
      <c r="F14" s="38">
        <v>8.79818004487168</v>
      </c>
      <c r="G14" s="39">
        <v>8.9533442876320795</v>
      </c>
      <c r="H14" s="38">
        <v>8.8918141431390492</v>
      </c>
      <c r="I14" s="38">
        <v>8.9393681869189603</v>
      </c>
      <c r="J14" s="38">
        <v>8.9760961263890007</v>
      </c>
      <c r="K14" s="39">
        <v>9.0843106161177491</v>
      </c>
      <c r="L14" s="38">
        <v>9.0634844580838294</v>
      </c>
      <c r="M14" s="38">
        <v>9.0994126804862692</v>
      </c>
      <c r="N14" s="49">
        <v>9.1304340575573004</v>
      </c>
      <c r="O14" s="38">
        <v>9.1650890076420808</v>
      </c>
      <c r="P14" s="38">
        <v>9.2160259373472098</v>
      </c>
      <c r="Q14" s="38">
        <v>9.1600768138976107</v>
      </c>
      <c r="R14" s="38">
        <v>9.1828788662884406</v>
      </c>
    </row>
    <row r="15" spans="2:18" x14ac:dyDescent="0.35">
      <c r="B15" s="28" t="s">
        <v>13</v>
      </c>
      <c r="C15" s="38">
        <v>8.4030000000000005</v>
      </c>
      <c r="D15" s="38">
        <v>8.4629999999999992</v>
      </c>
      <c r="E15" s="38">
        <v>8.4629999999999992</v>
      </c>
      <c r="F15" s="38">
        <v>8.4760000000000009</v>
      </c>
      <c r="G15" s="39">
        <v>8.5229999999999997</v>
      </c>
      <c r="H15" s="38">
        <v>8.4830000000000005</v>
      </c>
      <c r="I15" s="38">
        <v>8.4830000000000005</v>
      </c>
      <c r="J15" s="38">
        <v>8.52</v>
      </c>
      <c r="K15" s="39">
        <v>8.423</v>
      </c>
      <c r="L15" s="38">
        <v>8.4629999999999992</v>
      </c>
      <c r="M15" s="38">
        <v>8.4499999999999993</v>
      </c>
      <c r="N15" s="49">
        <v>8.5210000000000008</v>
      </c>
      <c r="O15" s="38">
        <v>8.2780000000000005</v>
      </c>
      <c r="P15" s="38">
        <v>8.343</v>
      </c>
      <c r="Q15" s="38">
        <v>8.3629999999999995</v>
      </c>
      <c r="R15" s="38">
        <v>8.3309999999999995</v>
      </c>
    </row>
    <row r="16" spans="2:18" x14ac:dyDescent="0.35">
      <c r="B16" s="28" t="s">
        <v>14</v>
      </c>
      <c r="C16" s="38">
        <v>8.5630000000000006</v>
      </c>
      <c r="D16" s="38">
        <v>8.6440000000000001</v>
      </c>
      <c r="E16" s="38">
        <v>8.5030000000000001</v>
      </c>
      <c r="F16" s="38">
        <v>8.6590000000000007</v>
      </c>
      <c r="G16" s="39">
        <v>8.5839999999999996</v>
      </c>
      <c r="H16" s="38">
        <v>8.5429999999999993</v>
      </c>
      <c r="I16" s="38">
        <v>8.6240000000000006</v>
      </c>
      <c r="J16" s="38">
        <v>8.6609999999999996</v>
      </c>
      <c r="K16" s="39">
        <v>8.57</v>
      </c>
      <c r="L16" s="38">
        <v>8.5229999999999997</v>
      </c>
      <c r="M16" s="38">
        <v>8.59</v>
      </c>
      <c r="N16" s="49">
        <v>8.6080000000000005</v>
      </c>
      <c r="O16" s="38">
        <v>8.4979999999999993</v>
      </c>
      <c r="P16" s="38">
        <v>8.4930000000000003</v>
      </c>
      <c r="Q16" s="38">
        <v>8.4179999999999993</v>
      </c>
      <c r="R16" s="38">
        <v>8.5220000000000002</v>
      </c>
    </row>
    <row r="17" spans="2:18" x14ac:dyDescent="0.35">
      <c r="B17" s="28" t="s">
        <v>15</v>
      </c>
      <c r="C17" s="38">
        <v>8.8640000000000008</v>
      </c>
      <c r="D17" s="38">
        <v>8.7439999999999998</v>
      </c>
      <c r="E17" s="38">
        <v>8.7639999999999993</v>
      </c>
      <c r="F17" s="38">
        <v>8.8209999999999997</v>
      </c>
      <c r="G17" s="39">
        <v>8.8439999999999994</v>
      </c>
      <c r="H17" s="38">
        <v>8.8040000000000003</v>
      </c>
      <c r="I17" s="38">
        <v>8.7940000000000005</v>
      </c>
      <c r="J17" s="38">
        <v>8.8019999999999996</v>
      </c>
      <c r="K17" s="39">
        <v>8.8640000000000008</v>
      </c>
      <c r="L17" s="38">
        <v>8.7769999999999992</v>
      </c>
      <c r="M17" s="38">
        <v>8.6969999999999992</v>
      </c>
      <c r="N17" s="49">
        <v>8.7899999999999991</v>
      </c>
      <c r="O17" s="38">
        <v>8.6989999999999998</v>
      </c>
      <c r="P17" s="38">
        <v>8.6989999999999998</v>
      </c>
      <c r="Q17" s="38">
        <v>8.609</v>
      </c>
      <c r="R17" s="38">
        <v>8.6980000000000004</v>
      </c>
    </row>
    <row r="18" spans="2:18" x14ac:dyDescent="0.35">
      <c r="B18" s="40" t="s">
        <v>4</v>
      </c>
      <c r="C18" s="41">
        <f>+C11/C10</f>
        <v>2.4020000000000001</v>
      </c>
      <c r="D18" s="41">
        <f>+D11/D10</f>
        <v>2.25</v>
      </c>
      <c r="E18" s="41">
        <f>+E11/E10</f>
        <v>3.786</v>
      </c>
      <c r="F18" s="41">
        <f t="shared" ref="F18:R18" si="2">+F11/F10</f>
        <v>2.0486666666666666</v>
      </c>
      <c r="G18" s="42">
        <f t="shared" si="2"/>
        <v>2.4676864244741874</v>
      </c>
      <c r="H18" s="41">
        <f t="shared" si="2"/>
        <v>2.6292957746478871</v>
      </c>
      <c r="I18" s="41">
        <f t="shared" si="2"/>
        <v>3.1463414634146343</v>
      </c>
      <c r="J18" s="41">
        <f t="shared" si="2"/>
        <v>1.6304225352112676</v>
      </c>
      <c r="K18" s="42">
        <f t="shared" si="2"/>
        <v>1.6181506849315068</v>
      </c>
      <c r="L18" s="41">
        <f t="shared" si="2"/>
        <v>2.1743478260869566</v>
      </c>
      <c r="M18" s="41">
        <f t="shared" si="2"/>
        <v>1.8843760235833606</v>
      </c>
      <c r="N18" s="50">
        <f t="shared" si="2"/>
        <v>1.5965217391304347</v>
      </c>
      <c r="O18" s="41">
        <f t="shared" si="2"/>
        <v>1.3546938775510204</v>
      </c>
      <c r="P18" s="41">
        <f t="shared" si="2"/>
        <v>1.6906122448979592</v>
      </c>
      <c r="Q18" s="41">
        <f t="shared" si="2"/>
        <v>2.0572543098024414</v>
      </c>
      <c r="R18" s="41">
        <f t="shared" si="2"/>
        <v>1.4522448979591838</v>
      </c>
    </row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headerFooter>
    <oddFooter>&amp;L_x000D_&amp;1#&amp;"Calibri"&amp;8&amp;K000000 Classified as Confidential</oddFooter>
  </headerFooter>
  <ignoredErrors>
    <ignoredError sqref="F6 J6 N6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81FF-9F5F-4462-89C1-897B810E167F}">
  <dimension ref="B2:R18"/>
  <sheetViews>
    <sheetView showGridLines="0" zoomScaleNormal="90" workbookViewId="0">
      <selection activeCell="R13" sqref="R13:U13"/>
    </sheetView>
  </sheetViews>
  <sheetFormatPr defaultRowHeight="14.5" x14ac:dyDescent="0.35"/>
  <cols>
    <col min="2" max="2" width="28" customWidth="1"/>
    <col min="18" max="18" width="9" bestFit="1" customWidth="1"/>
  </cols>
  <sheetData>
    <row r="2" spans="2:18" ht="18" x14ac:dyDescent="0.4">
      <c r="B2" s="68" t="s">
        <v>31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18" x14ac:dyDescent="0.35">
      <c r="B3" s="27"/>
      <c r="C3" s="75" t="s">
        <v>6</v>
      </c>
      <c r="D3" s="76"/>
      <c r="E3" s="76"/>
      <c r="F3" s="76"/>
      <c r="G3" s="77" t="s">
        <v>7</v>
      </c>
      <c r="H3" s="76"/>
      <c r="I3" s="76"/>
      <c r="J3" s="76"/>
      <c r="K3" s="77" t="s">
        <v>8</v>
      </c>
      <c r="L3" s="76"/>
      <c r="M3" s="76"/>
      <c r="N3" s="76"/>
      <c r="O3" s="77" t="s">
        <v>9</v>
      </c>
      <c r="P3" s="76"/>
      <c r="Q3" s="76"/>
      <c r="R3" s="76"/>
    </row>
    <row r="4" spans="2:18" x14ac:dyDescent="0.35">
      <c r="B4" s="28"/>
      <c r="C4" s="29"/>
      <c r="D4" s="29"/>
      <c r="E4" s="29"/>
      <c r="F4" s="29"/>
      <c r="G4" s="31"/>
      <c r="H4" s="29"/>
      <c r="I4" s="29"/>
      <c r="J4" s="29"/>
      <c r="K4" s="31"/>
      <c r="L4" s="29"/>
      <c r="M4" s="29"/>
      <c r="N4" s="29"/>
      <c r="O4" s="31"/>
      <c r="P4" s="29"/>
      <c r="Q4" s="29"/>
      <c r="R4" s="29"/>
    </row>
    <row r="5" spans="2:18" x14ac:dyDescent="0.35">
      <c r="B5" s="28" t="s">
        <v>0</v>
      </c>
      <c r="C5" s="32">
        <v>45446</v>
      </c>
      <c r="D5" s="32">
        <v>45453</v>
      </c>
      <c r="E5" s="32">
        <v>45457</v>
      </c>
      <c r="F5" s="32">
        <v>45467</v>
      </c>
      <c r="G5" s="33">
        <f t="shared" ref="G5:R5" si="0">C5</f>
        <v>45446</v>
      </c>
      <c r="H5" s="32">
        <f t="shared" si="0"/>
        <v>45453</v>
      </c>
      <c r="I5" s="32">
        <f t="shared" si="0"/>
        <v>45457</v>
      </c>
      <c r="J5" s="32">
        <f t="shared" si="0"/>
        <v>45467</v>
      </c>
      <c r="K5" s="33">
        <f t="shared" si="0"/>
        <v>45446</v>
      </c>
      <c r="L5" s="32">
        <f t="shared" si="0"/>
        <v>45453</v>
      </c>
      <c r="M5" s="32">
        <f t="shared" si="0"/>
        <v>45457</v>
      </c>
      <c r="N5" s="32">
        <f t="shared" si="0"/>
        <v>45467</v>
      </c>
      <c r="O5" s="33">
        <f t="shared" si="0"/>
        <v>45446</v>
      </c>
      <c r="P5" s="32">
        <f t="shared" si="0"/>
        <v>45453</v>
      </c>
      <c r="Q5" s="32">
        <f t="shared" si="0"/>
        <v>45457</v>
      </c>
      <c r="R5" s="32">
        <f t="shared" si="0"/>
        <v>45467</v>
      </c>
    </row>
    <row r="6" spans="2:18" x14ac:dyDescent="0.35">
      <c r="B6" s="28" t="s">
        <v>1</v>
      </c>
      <c r="C6" s="32">
        <f t="shared" ref="C6:P6" si="1">C5+2</f>
        <v>45448</v>
      </c>
      <c r="D6" s="32">
        <f t="shared" si="1"/>
        <v>45455</v>
      </c>
      <c r="E6" s="32">
        <f>E5+5</f>
        <v>45462</v>
      </c>
      <c r="F6" s="32">
        <f>F5+2</f>
        <v>45469</v>
      </c>
      <c r="G6" s="33">
        <f t="shared" si="1"/>
        <v>45448</v>
      </c>
      <c r="H6" s="32">
        <f t="shared" si="1"/>
        <v>45455</v>
      </c>
      <c r="I6" s="32">
        <f>I5+5</f>
        <v>45462</v>
      </c>
      <c r="J6" s="32">
        <f>J5+2</f>
        <v>45469</v>
      </c>
      <c r="K6" s="33">
        <f t="shared" si="1"/>
        <v>45448</v>
      </c>
      <c r="L6" s="32">
        <f t="shared" si="1"/>
        <v>45455</v>
      </c>
      <c r="M6" s="32">
        <f>M5+5</f>
        <v>45462</v>
      </c>
      <c r="N6" s="45">
        <f>N5+2</f>
        <v>45469</v>
      </c>
      <c r="O6" s="32">
        <f t="shared" si="1"/>
        <v>45448</v>
      </c>
      <c r="P6" s="32">
        <f t="shared" si="1"/>
        <v>45455</v>
      </c>
      <c r="Q6" s="32">
        <f>Q5+5</f>
        <v>45462</v>
      </c>
      <c r="R6" s="32">
        <f>R5+2</f>
        <v>45469</v>
      </c>
    </row>
    <row r="7" spans="2:18" x14ac:dyDescent="0.35">
      <c r="B7" s="28" t="s">
        <v>10</v>
      </c>
      <c r="C7" s="34">
        <f>C6+91</f>
        <v>45539</v>
      </c>
      <c r="D7" s="34">
        <f>D6+91</f>
        <v>45546</v>
      </c>
      <c r="E7" s="34">
        <f>E6+91</f>
        <v>45553</v>
      </c>
      <c r="F7" s="34">
        <f>F6+91</f>
        <v>45560</v>
      </c>
      <c r="G7" s="35">
        <f>G6+182</f>
        <v>45630</v>
      </c>
      <c r="H7" s="34">
        <f>H6+182</f>
        <v>45637</v>
      </c>
      <c r="I7" s="34">
        <f>I6+182</f>
        <v>45644</v>
      </c>
      <c r="J7" s="34">
        <f>J6+184</f>
        <v>45653</v>
      </c>
      <c r="K7" s="35">
        <f>K6+273</f>
        <v>45721</v>
      </c>
      <c r="L7" s="34">
        <f>L6+273</f>
        <v>45728</v>
      </c>
      <c r="M7" s="34">
        <f>M6+273</f>
        <v>45735</v>
      </c>
      <c r="N7" s="46">
        <f>N6+273</f>
        <v>45742</v>
      </c>
      <c r="O7" s="34">
        <f>O6+364</f>
        <v>45812</v>
      </c>
      <c r="P7" s="34">
        <f>P6+364</f>
        <v>45819</v>
      </c>
      <c r="Q7" s="34">
        <f>Q6+364</f>
        <v>45826</v>
      </c>
      <c r="R7" s="34">
        <f>R6+364</f>
        <v>45833</v>
      </c>
    </row>
    <row r="8" spans="2:18" x14ac:dyDescent="0.35">
      <c r="B8" s="28"/>
      <c r="C8" s="29"/>
      <c r="D8" s="29"/>
      <c r="E8" s="29"/>
      <c r="F8" s="29"/>
      <c r="G8" s="31"/>
      <c r="H8" s="29"/>
      <c r="I8" s="29"/>
      <c r="J8" s="29"/>
      <c r="K8" s="31"/>
      <c r="L8" s="29"/>
      <c r="M8" s="29"/>
      <c r="N8" s="29"/>
      <c r="O8" s="31"/>
      <c r="P8" s="29"/>
      <c r="Q8" s="29"/>
      <c r="R8" s="29"/>
    </row>
    <row r="9" spans="2:18" x14ac:dyDescent="0.35">
      <c r="B9" s="28" t="s">
        <v>5</v>
      </c>
      <c r="C9" s="37">
        <v>1500</v>
      </c>
      <c r="D9" s="37">
        <v>1500</v>
      </c>
      <c r="E9" s="37">
        <v>1500</v>
      </c>
      <c r="F9" s="37">
        <v>1500</v>
      </c>
      <c r="G9" s="36">
        <v>3550</v>
      </c>
      <c r="H9" s="37">
        <v>3550</v>
      </c>
      <c r="I9" s="37">
        <v>3550</v>
      </c>
      <c r="J9" s="37">
        <v>3550</v>
      </c>
      <c r="K9" s="36">
        <v>4600</v>
      </c>
      <c r="L9" s="37">
        <v>4600</v>
      </c>
      <c r="M9" s="37">
        <v>4600</v>
      </c>
      <c r="N9" s="37">
        <v>4600</v>
      </c>
      <c r="O9" s="36">
        <v>4900</v>
      </c>
      <c r="P9" s="37">
        <v>4900</v>
      </c>
      <c r="Q9" s="37">
        <v>4900</v>
      </c>
      <c r="R9" s="37">
        <v>4900</v>
      </c>
    </row>
    <row r="10" spans="2:18" x14ac:dyDescent="0.35">
      <c r="B10" s="28" t="s">
        <v>2</v>
      </c>
      <c r="C10" s="37">
        <v>2010</v>
      </c>
      <c r="D10" s="37">
        <v>1500</v>
      </c>
      <c r="E10" s="37">
        <v>1500</v>
      </c>
      <c r="F10" s="37">
        <v>1500</v>
      </c>
      <c r="G10" s="36">
        <v>3040</v>
      </c>
      <c r="H10" s="37">
        <v>3550</v>
      </c>
      <c r="I10" s="37">
        <v>3550</v>
      </c>
      <c r="J10" s="37">
        <v>3550</v>
      </c>
      <c r="K10" s="36">
        <v>4600</v>
      </c>
      <c r="L10" s="37">
        <v>4600</v>
      </c>
      <c r="M10" s="37">
        <v>4600</v>
      </c>
      <c r="N10" s="37">
        <v>4600</v>
      </c>
      <c r="O10" s="36">
        <v>4900</v>
      </c>
      <c r="P10" s="37">
        <v>4900</v>
      </c>
      <c r="Q10" s="37">
        <v>4900</v>
      </c>
      <c r="R10" s="37">
        <v>4900</v>
      </c>
    </row>
    <row r="11" spans="2:18" x14ac:dyDescent="0.35">
      <c r="B11" s="28" t="s">
        <v>3</v>
      </c>
      <c r="C11" s="37">
        <v>4455</v>
      </c>
      <c r="D11" s="37">
        <v>3664</v>
      </c>
      <c r="E11" s="37">
        <v>2735</v>
      </c>
      <c r="F11" s="37">
        <v>6317</v>
      </c>
      <c r="G11" s="36">
        <v>4810</v>
      </c>
      <c r="H11" s="37">
        <v>7378</v>
      </c>
      <c r="I11" s="37">
        <v>7856</v>
      </c>
      <c r="J11" s="37">
        <v>7909</v>
      </c>
      <c r="K11" s="36">
        <v>6527</v>
      </c>
      <c r="L11" s="37">
        <v>6480</v>
      </c>
      <c r="M11" s="37">
        <v>10932</v>
      </c>
      <c r="N11" s="48">
        <v>13355</v>
      </c>
      <c r="O11" s="37">
        <v>12010</v>
      </c>
      <c r="P11" s="37">
        <v>11399</v>
      </c>
      <c r="Q11" s="37">
        <v>15528</v>
      </c>
      <c r="R11" s="37">
        <v>15595</v>
      </c>
    </row>
    <row r="12" spans="2:18" x14ac:dyDescent="0.35">
      <c r="B12" s="28"/>
      <c r="C12" s="29"/>
      <c r="D12" s="29"/>
      <c r="E12" s="29"/>
      <c r="F12" s="29"/>
      <c r="G12" s="31"/>
      <c r="H12" s="29"/>
      <c r="I12" s="29"/>
      <c r="J12" s="29"/>
      <c r="K12" s="31"/>
      <c r="L12" s="29"/>
      <c r="M12" s="29"/>
      <c r="N12" s="47"/>
      <c r="O12" s="29"/>
      <c r="P12" s="29"/>
      <c r="Q12" s="29"/>
      <c r="R12" s="29"/>
    </row>
    <row r="13" spans="2:18" x14ac:dyDescent="0.35">
      <c r="B13" s="28" t="s">
        <v>11</v>
      </c>
      <c r="C13" s="38">
        <v>8.5039999999999996</v>
      </c>
      <c r="D13" s="38">
        <v>8.5180000000000007</v>
      </c>
      <c r="E13" s="38">
        <v>8.5869999999999997</v>
      </c>
      <c r="F13" s="38">
        <v>8.5210000000000008</v>
      </c>
      <c r="G13" s="39">
        <v>8.6739999999999995</v>
      </c>
      <c r="H13" s="38">
        <v>8.6790000000000003</v>
      </c>
      <c r="I13" s="38">
        <v>8.68</v>
      </c>
      <c r="J13" s="38">
        <v>8.6489999999999991</v>
      </c>
      <c r="K13" s="39">
        <v>8.5869999999999997</v>
      </c>
      <c r="L13" s="38">
        <v>8.6150000000000002</v>
      </c>
      <c r="M13" s="38">
        <v>8.5820000000000007</v>
      </c>
      <c r="N13" s="49">
        <v>8.4719999999999995</v>
      </c>
      <c r="O13" s="38">
        <v>8.4329999999999998</v>
      </c>
      <c r="P13" s="38">
        <v>8.4260000000000002</v>
      </c>
      <c r="Q13" s="38">
        <v>8.39</v>
      </c>
      <c r="R13" s="38">
        <v>8.2810000000000006</v>
      </c>
    </row>
    <row r="14" spans="2:18" x14ac:dyDescent="0.35">
      <c r="B14" s="28" t="s">
        <v>12</v>
      </c>
      <c r="C14" s="38">
        <v>8.6880959600330598</v>
      </c>
      <c r="D14" s="38">
        <v>8.7030947566156094</v>
      </c>
      <c r="E14" s="38">
        <v>8.77</v>
      </c>
      <c r="F14" s="38">
        <v>8.7059999999999995</v>
      </c>
      <c r="G14" s="39">
        <v>9.0664568541656294</v>
      </c>
      <c r="H14" s="38">
        <v>9.0718704826974399</v>
      </c>
      <c r="I14" s="38">
        <v>9.07</v>
      </c>
      <c r="J14" s="38">
        <v>9.0389999999999997</v>
      </c>
      <c r="K14" s="39">
        <v>9.1761008731074103</v>
      </c>
      <c r="L14" s="38">
        <v>9.2089102242607606</v>
      </c>
      <c r="M14" s="38">
        <v>9.17</v>
      </c>
      <c r="N14" s="49">
        <v>9.0449999999999999</v>
      </c>
      <c r="O14" s="38">
        <v>9.2078585699150004</v>
      </c>
      <c r="P14" s="38">
        <v>9.1987835905630906</v>
      </c>
      <c r="Q14" s="38">
        <v>9.1565052322800007</v>
      </c>
      <c r="R14" s="38">
        <v>9.0259999999999998</v>
      </c>
    </row>
    <row r="15" spans="2:18" x14ac:dyDescent="0.35">
      <c r="B15" s="28" t="s">
        <v>13</v>
      </c>
      <c r="C15" s="38">
        <v>8.423</v>
      </c>
      <c r="D15" s="38">
        <v>8.423</v>
      </c>
      <c r="E15" s="38">
        <v>8.4629999999999992</v>
      </c>
      <c r="F15" s="38">
        <v>8.3829999999999991</v>
      </c>
      <c r="G15" s="39">
        <v>8.5730000000000004</v>
      </c>
      <c r="H15" s="38">
        <v>8.5730000000000004</v>
      </c>
      <c r="I15" s="38">
        <v>8.5939999999999994</v>
      </c>
      <c r="J15" s="38">
        <v>8.49</v>
      </c>
      <c r="K15" s="39">
        <v>8.5030000000000001</v>
      </c>
      <c r="L15" s="38">
        <v>8.5229999999999997</v>
      </c>
      <c r="M15" s="38">
        <v>8.5229999999999997</v>
      </c>
      <c r="N15" s="49">
        <v>8.4359999999999999</v>
      </c>
      <c r="O15" s="38">
        <v>8.3629999999999995</v>
      </c>
      <c r="P15" s="38">
        <v>8.3680000000000003</v>
      </c>
      <c r="Q15" s="38">
        <v>8.3230000000000004</v>
      </c>
      <c r="R15" s="38">
        <v>8.2430000000000003</v>
      </c>
    </row>
    <row r="16" spans="2:18" x14ac:dyDescent="0.35">
      <c r="B16" s="28" t="s">
        <v>14</v>
      </c>
      <c r="C16" s="38">
        <v>8.6039999999999992</v>
      </c>
      <c r="D16" s="38">
        <v>8.6039999999999992</v>
      </c>
      <c r="E16" s="38">
        <v>8.6639999999999997</v>
      </c>
      <c r="F16" s="38">
        <v>8.5630000000000006</v>
      </c>
      <c r="G16" s="39">
        <v>8.7739999999999991</v>
      </c>
      <c r="H16" s="38">
        <v>8.7240000000000002</v>
      </c>
      <c r="I16" s="38">
        <v>8.7240000000000002</v>
      </c>
      <c r="J16" s="38">
        <v>8.7080000000000002</v>
      </c>
      <c r="K16" s="39">
        <v>8.6639999999999997</v>
      </c>
      <c r="L16" s="38">
        <v>8.6839999999999993</v>
      </c>
      <c r="M16" s="38">
        <v>8.6039999999999992</v>
      </c>
      <c r="N16" s="49">
        <v>8.4969999999999999</v>
      </c>
      <c r="O16" s="38">
        <v>8.4979999999999993</v>
      </c>
      <c r="P16" s="38">
        <v>8.4629999999999992</v>
      </c>
      <c r="Q16" s="38">
        <v>8.4179999999999993</v>
      </c>
      <c r="R16" s="38">
        <v>8.3030000000000008</v>
      </c>
    </row>
    <row r="17" spans="2:18" x14ac:dyDescent="0.35">
      <c r="B17" s="28" t="s">
        <v>15</v>
      </c>
      <c r="C17" s="38">
        <v>8.8640000000000008</v>
      </c>
      <c r="D17" s="38">
        <v>8.9450000000000003</v>
      </c>
      <c r="E17" s="38">
        <v>9.0250000000000004</v>
      </c>
      <c r="F17" s="38">
        <v>8.8640000000000008</v>
      </c>
      <c r="G17" s="39">
        <v>8.9339999999999993</v>
      </c>
      <c r="H17" s="38">
        <v>9.0250000000000004</v>
      </c>
      <c r="I17" s="38">
        <v>8.8740000000000006</v>
      </c>
      <c r="J17" s="38">
        <v>8.8870000000000005</v>
      </c>
      <c r="K17" s="39">
        <v>8.8840000000000003</v>
      </c>
      <c r="L17" s="38">
        <v>8.8109999999999999</v>
      </c>
      <c r="M17" s="38">
        <v>8.7710000000000008</v>
      </c>
      <c r="N17" s="49">
        <v>8.6969999999999992</v>
      </c>
      <c r="O17" s="38">
        <v>8.7639999999999993</v>
      </c>
      <c r="P17" s="38">
        <v>8.7590000000000003</v>
      </c>
      <c r="Q17" s="38">
        <v>8.6489999999999991</v>
      </c>
      <c r="R17" s="38">
        <v>8.6039999999999992</v>
      </c>
    </row>
    <row r="18" spans="2:18" x14ac:dyDescent="0.35">
      <c r="B18" s="40" t="s">
        <v>4</v>
      </c>
      <c r="C18" s="41">
        <f>+C11/C10</f>
        <v>2.216417910447761</v>
      </c>
      <c r="D18" s="41">
        <f>+D11/D10</f>
        <v>2.4426666666666668</v>
      </c>
      <c r="E18" s="41">
        <f>+E11/E10</f>
        <v>1.8233333333333333</v>
      </c>
      <c r="F18" s="41">
        <f t="shared" ref="F18:R18" si="2">+F11/F10</f>
        <v>4.2113333333333332</v>
      </c>
      <c r="G18" s="42">
        <f t="shared" si="2"/>
        <v>1.5822368421052631</v>
      </c>
      <c r="H18" s="41">
        <f t="shared" si="2"/>
        <v>2.0783098591549294</v>
      </c>
      <c r="I18" s="41">
        <f t="shared" si="2"/>
        <v>2.2129577464788732</v>
      </c>
      <c r="J18" s="41">
        <f t="shared" si="2"/>
        <v>2.2278873239436621</v>
      </c>
      <c r="K18" s="42">
        <f t="shared" si="2"/>
        <v>1.4189130434782609</v>
      </c>
      <c r="L18" s="41">
        <f t="shared" si="2"/>
        <v>1.4086956521739131</v>
      </c>
      <c r="M18" s="41">
        <f t="shared" si="2"/>
        <v>2.376521739130435</v>
      </c>
      <c r="N18" s="50">
        <f t="shared" si="2"/>
        <v>2.9032608695652176</v>
      </c>
      <c r="O18" s="41">
        <f t="shared" si="2"/>
        <v>2.4510204081632652</v>
      </c>
      <c r="P18" s="41">
        <f t="shared" si="2"/>
        <v>2.3263265306122447</v>
      </c>
      <c r="Q18" s="41">
        <f t="shared" si="2"/>
        <v>3.1689795918367345</v>
      </c>
      <c r="R18" s="41">
        <f t="shared" si="2"/>
        <v>3.1826530612244897</v>
      </c>
    </row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headerFooter>
    <oddFooter>&amp;L_x000D_&amp;1#&amp;"Calibri"&amp;8&amp;K000000 Classified as Confidential</oddFooter>
  </headerFooter>
  <ignoredErrors>
    <ignoredError sqref="E6 I6 M6 Q6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1874-46CC-436E-A81D-1BFB9C398521}">
  <dimension ref="B2:V19"/>
  <sheetViews>
    <sheetView showGridLines="0" zoomScale="90" zoomScaleNormal="90" workbookViewId="0">
      <selection activeCell="R13" sqref="R13:U13"/>
    </sheetView>
  </sheetViews>
  <sheetFormatPr defaultRowHeight="14.5" x14ac:dyDescent="0.35"/>
  <cols>
    <col min="2" max="2" width="28" customWidth="1"/>
    <col min="21" max="21" width="9" style="65" bestFit="1" customWidth="1"/>
    <col min="22" max="22" width="9" customWidth="1"/>
  </cols>
  <sheetData>
    <row r="2" spans="2:22" ht="18" x14ac:dyDescent="0.4">
      <c r="B2" s="68" t="s">
        <v>32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2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6"/>
    </row>
    <row r="4" spans="2:22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29"/>
    </row>
    <row r="5" spans="2:22" x14ac:dyDescent="0.35">
      <c r="B5" s="28" t="s">
        <v>0</v>
      </c>
      <c r="C5" s="32">
        <v>45474</v>
      </c>
      <c r="D5" s="32">
        <v>45481</v>
      </c>
      <c r="E5" s="32">
        <v>45488</v>
      </c>
      <c r="F5" s="32">
        <v>45495</v>
      </c>
      <c r="G5" s="32">
        <v>45502</v>
      </c>
      <c r="H5" s="33">
        <f t="shared" ref="H5:V5" si="0">C5</f>
        <v>45474</v>
      </c>
      <c r="I5" s="32">
        <f t="shared" si="0"/>
        <v>45481</v>
      </c>
      <c r="J5" s="32">
        <f t="shared" si="0"/>
        <v>45488</v>
      </c>
      <c r="K5" s="32">
        <f t="shared" si="0"/>
        <v>45495</v>
      </c>
      <c r="L5" s="32">
        <f t="shared" si="0"/>
        <v>45502</v>
      </c>
      <c r="M5" s="33">
        <f t="shared" si="0"/>
        <v>45474</v>
      </c>
      <c r="N5" s="32">
        <f t="shared" si="0"/>
        <v>45481</v>
      </c>
      <c r="O5" s="32">
        <f t="shared" si="0"/>
        <v>45488</v>
      </c>
      <c r="P5" s="32">
        <f t="shared" si="0"/>
        <v>45495</v>
      </c>
      <c r="Q5" s="45">
        <f t="shared" si="0"/>
        <v>45502</v>
      </c>
      <c r="R5" s="32">
        <f t="shared" si="0"/>
        <v>45474</v>
      </c>
      <c r="S5" s="32">
        <f t="shared" si="0"/>
        <v>45481</v>
      </c>
      <c r="T5" s="32">
        <f t="shared" si="0"/>
        <v>45488</v>
      </c>
      <c r="U5" s="32">
        <f t="shared" si="0"/>
        <v>45495</v>
      </c>
      <c r="V5" s="32">
        <f t="shared" si="0"/>
        <v>45502</v>
      </c>
    </row>
    <row r="6" spans="2:22" x14ac:dyDescent="0.35">
      <c r="B6" s="28" t="s">
        <v>1</v>
      </c>
      <c r="C6" s="32">
        <f t="shared" ref="C6:S6" si="1">C5+2</f>
        <v>45476</v>
      </c>
      <c r="D6" s="32">
        <f t="shared" si="1"/>
        <v>45483</v>
      </c>
      <c r="E6" s="32">
        <f>E5+2</f>
        <v>45490</v>
      </c>
      <c r="F6" s="32">
        <f>F5+2</f>
        <v>45497</v>
      </c>
      <c r="G6" s="32">
        <f>G5+2</f>
        <v>45504</v>
      </c>
      <c r="H6" s="33">
        <f t="shared" si="1"/>
        <v>45476</v>
      </c>
      <c r="I6" s="32">
        <f t="shared" si="1"/>
        <v>45483</v>
      </c>
      <c r="J6" s="32">
        <f>J5+2</f>
        <v>45490</v>
      </c>
      <c r="K6" s="32">
        <f>K5+2</f>
        <v>45497</v>
      </c>
      <c r="L6" s="32">
        <f>L5+2</f>
        <v>45504</v>
      </c>
      <c r="M6" s="33">
        <f t="shared" si="1"/>
        <v>45476</v>
      </c>
      <c r="N6" s="32">
        <f t="shared" si="1"/>
        <v>45483</v>
      </c>
      <c r="O6" s="32">
        <f>O5+2</f>
        <v>45490</v>
      </c>
      <c r="P6" s="32">
        <f>P5+2</f>
        <v>45497</v>
      </c>
      <c r="Q6" s="45">
        <f>Q5+2</f>
        <v>45504</v>
      </c>
      <c r="R6" s="32">
        <f t="shared" si="1"/>
        <v>45476</v>
      </c>
      <c r="S6" s="32">
        <f t="shared" si="1"/>
        <v>45483</v>
      </c>
      <c r="T6" s="32">
        <f>T5+2</f>
        <v>45490</v>
      </c>
      <c r="U6" s="32">
        <f>U5+2</f>
        <v>45497</v>
      </c>
      <c r="V6" s="32">
        <f>V5+2</f>
        <v>45504</v>
      </c>
    </row>
    <row r="7" spans="2:22" x14ac:dyDescent="0.35">
      <c r="B7" s="28" t="s">
        <v>10</v>
      </c>
      <c r="C7" s="34">
        <f>C6+91</f>
        <v>45567</v>
      </c>
      <c r="D7" s="34">
        <f>D6+91</f>
        <v>45574</v>
      </c>
      <c r="E7" s="34">
        <f>E6+91</f>
        <v>45581</v>
      </c>
      <c r="F7" s="34">
        <f>F6+91</f>
        <v>45588</v>
      </c>
      <c r="G7" s="34">
        <f>G6+91</f>
        <v>45595</v>
      </c>
      <c r="H7" s="35">
        <f>H6+182</f>
        <v>45658</v>
      </c>
      <c r="I7" s="34">
        <f>I6+182</f>
        <v>45665</v>
      </c>
      <c r="J7" s="34">
        <f>J6+182</f>
        <v>45672</v>
      </c>
      <c r="K7" s="34">
        <f>K6+182</f>
        <v>45679</v>
      </c>
      <c r="L7" s="34">
        <f>L6+184</f>
        <v>45688</v>
      </c>
      <c r="M7" s="35">
        <f>M6+273</f>
        <v>45749</v>
      </c>
      <c r="N7" s="34">
        <f>N6+273</f>
        <v>45756</v>
      </c>
      <c r="O7" s="34">
        <f>O6+273</f>
        <v>45763</v>
      </c>
      <c r="P7" s="34">
        <f>P6+273</f>
        <v>45770</v>
      </c>
      <c r="Q7" s="46">
        <f>Q6+273</f>
        <v>45777</v>
      </c>
      <c r="R7" s="34">
        <f>R6+364</f>
        <v>45840</v>
      </c>
      <c r="S7" s="34">
        <f>S6+364</f>
        <v>45847</v>
      </c>
      <c r="T7" s="34">
        <f>T6+364</f>
        <v>45854</v>
      </c>
      <c r="U7" s="34">
        <f>U6+364</f>
        <v>45861</v>
      </c>
      <c r="V7" s="34">
        <f>V6+364</f>
        <v>45868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29"/>
      <c r="S8" s="29"/>
      <c r="T8" s="29"/>
      <c r="U8" s="29"/>
      <c r="V8" s="29"/>
    </row>
    <row r="9" spans="2:22" x14ac:dyDescent="0.35">
      <c r="B9" s="28" t="s">
        <v>5</v>
      </c>
      <c r="C9" s="37">
        <v>1500</v>
      </c>
      <c r="D9" s="37">
        <v>1500</v>
      </c>
      <c r="E9" s="37">
        <v>1500</v>
      </c>
      <c r="F9" s="37">
        <v>1500</v>
      </c>
      <c r="G9" s="37">
        <v>1500</v>
      </c>
      <c r="H9" s="36">
        <v>3550</v>
      </c>
      <c r="I9" s="37">
        <v>3550</v>
      </c>
      <c r="J9" s="37">
        <v>3550</v>
      </c>
      <c r="K9" s="37">
        <v>3550</v>
      </c>
      <c r="L9" s="37">
        <v>3550</v>
      </c>
      <c r="M9" s="36">
        <v>4600</v>
      </c>
      <c r="N9" s="37">
        <v>4600</v>
      </c>
      <c r="O9" s="37">
        <v>4600</v>
      </c>
      <c r="P9" s="37">
        <v>4600</v>
      </c>
      <c r="Q9" s="48">
        <v>4600</v>
      </c>
      <c r="R9" s="37">
        <v>4900</v>
      </c>
      <c r="S9" s="37">
        <v>4900</v>
      </c>
      <c r="T9" s="37">
        <v>4900</v>
      </c>
      <c r="U9" s="37">
        <v>4900</v>
      </c>
      <c r="V9" s="37">
        <v>4900</v>
      </c>
    </row>
    <row r="10" spans="2:22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7">
        <v>1500</v>
      </c>
      <c r="H10" s="36">
        <v>3550</v>
      </c>
      <c r="I10" s="37">
        <v>3550</v>
      </c>
      <c r="J10" s="37">
        <v>3550</v>
      </c>
      <c r="K10" s="37">
        <v>3550</v>
      </c>
      <c r="L10" s="37">
        <v>3550</v>
      </c>
      <c r="M10" s="36">
        <v>4600</v>
      </c>
      <c r="N10" s="37">
        <v>4600</v>
      </c>
      <c r="O10" s="37">
        <v>4600</v>
      </c>
      <c r="P10" s="37">
        <v>4600</v>
      </c>
      <c r="Q10" s="48">
        <v>4600</v>
      </c>
      <c r="R10" s="37">
        <v>4900</v>
      </c>
      <c r="S10" s="37">
        <v>4900</v>
      </c>
      <c r="T10" s="37">
        <v>4900</v>
      </c>
      <c r="U10" s="37">
        <v>4900</v>
      </c>
      <c r="V10" s="37">
        <v>4900</v>
      </c>
    </row>
    <row r="11" spans="2:22" x14ac:dyDescent="0.35">
      <c r="B11" s="28" t="s">
        <v>3</v>
      </c>
      <c r="C11" s="37">
        <v>4049</v>
      </c>
      <c r="D11" s="37">
        <v>4171</v>
      </c>
      <c r="E11" s="37">
        <v>5578</v>
      </c>
      <c r="F11" s="37">
        <v>5998</v>
      </c>
      <c r="G11" s="37">
        <v>3696</v>
      </c>
      <c r="H11" s="36">
        <v>9282</v>
      </c>
      <c r="I11" s="37">
        <v>12867</v>
      </c>
      <c r="J11" s="37">
        <v>9588</v>
      </c>
      <c r="K11" s="37">
        <v>11507</v>
      </c>
      <c r="L11" s="37">
        <v>7550</v>
      </c>
      <c r="M11" s="36">
        <v>14155</v>
      </c>
      <c r="N11" s="37">
        <v>13797</v>
      </c>
      <c r="O11" s="37">
        <v>15676</v>
      </c>
      <c r="P11" s="37">
        <v>16433</v>
      </c>
      <c r="Q11" s="48">
        <v>15520</v>
      </c>
      <c r="R11" s="37">
        <v>11268</v>
      </c>
      <c r="S11" s="37">
        <v>19531</v>
      </c>
      <c r="T11" s="37">
        <v>20884</v>
      </c>
      <c r="U11" s="37">
        <v>13628</v>
      </c>
      <c r="V11" s="37">
        <v>18005</v>
      </c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29"/>
      <c r="S12" s="29"/>
      <c r="T12" s="29"/>
      <c r="U12" s="29"/>
      <c r="V12" s="29"/>
    </row>
    <row r="13" spans="2:22" x14ac:dyDescent="0.35">
      <c r="B13" s="28" t="s">
        <v>11</v>
      </c>
      <c r="C13" s="38">
        <v>8.5109999999999992</v>
      </c>
      <c r="D13" s="38">
        <v>8.5060000000000002</v>
      </c>
      <c r="E13" s="38">
        <v>8.4420000000000002</v>
      </c>
      <c r="F13" s="38">
        <v>8.4079999999999995</v>
      </c>
      <c r="G13" s="38">
        <v>8.327</v>
      </c>
      <c r="H13" s="39">
        <v>8.5589999999999993</v>
      </c>
      <c r="I13" s="38">
        <v>8.4819999999999993</v>
      </c>
      <c r="J13" s="38">
        <v>8.4169999999999998</v>
      </c>
      <c r="K13" s="38">
        <v>8.3949999999999996</v>
      </c>
      <c r="L13" s="38">
        <v>8.3620000000000001</v>
      </c>
      <c r="M13" s="39">
        <v>8.4269999999999996</v>
      </c>
      <c r="N13" s="38">
        <v>8.3870000000000005</v>
      </c>
      <c r="O13" s="38">
        <v>8.2769999999999992</v>
      </c>
      <c r="P13" s="38">
        <v>8.2430000000000003</v>
      </c>
      <c r="Q13" s="49">
        <v>8.1839999999999993</v>
      </c>
      <c r="R13" s="38">
        <v>8.2560000000000002</v>
      </c>
      <c r="S13" s="38">
        <v>8.1940000000000008</v>
      </c>
      <c r="T13" s="38">
        <v>8.0779999999999994</v>
      </c>
      <c r="U13" s="38">
        <v>8.0510000000000002</v>
      </c>
      <c r="V13" s="38">
        <v>7.9690000000000003</v>
      </c>
    </row>
    <row r="14" spans="2:22" x14ac:dyDescent="0.35">
      <c r="B14" s="28" t="s">
        <v>12</v>
      </c>
      <c r="C14" s="38">
        <v>8.6950490128665106</v>
      </c>
      <c r="D14" s="38">
        <v>8.6898993444414607</v>
      </c>
      <c r="E14" s="38">
        <v>8.6237048355054196</v>
      </c>
      <c r="F14" s="38">
        <v>8.59</v>
      </c>
      <c r="G14" s="38">
        <v>8.5039999999999996</v>
      </c>
      <c r="H14" s="39">
        <v>8.9427974833613906</v>
      </c>
      <c r="I14" s="38">
        <v>8.8566634780244495</v>
      </c>
      <c r="J14" s="38">
        <v>8.7855635149875297</v>
      </c>
      <c r="K14" s="38">
        <v>8.76</v>
      </c>
      <c r="L14" s="38">
        <v>8.7260000000000009</v>
      </c>
      <c r="M14" s="39">
        <v>8.9937797263992607</v>
      </c>
      <c r="N14" s="38">
        <v>8.94830520765416</v>
      </c>
      <c r="O14" s="38">
        <v>8.8237909830441499</v>
      </c>
      <c r="P14" s="38">
        <v>8.7799999999999994</v>
      </c>
      <c r="Q14" s="49">
        <v>8.718</v>
      </c>
      <c r="R14" s="38">
        <v>8.9962851906403607</v>
      </c>
      <c r="S14" s="38">
        <v>8.9230802241391096</v>
      </c>
      <c r="T14" s="38">
        <v>8.7861560435674892</v>
      </c>
      <c r="U14" s="38">
        <v>8.75</v>
      </c>
      <c r="V14" s="38">
        <v>8.657</v>
      </c>
    </row>
    <row r="15" spans="2:22" x14ac:dyDescent="0.35">
      <c r="B15" s="28" t="s">
        <v>13</v>
      </c>
      <c r="C15" s="38">
        <v>8.3829999999999991</v>
      </c>
      <c r="D15" s="38">
        <v>8.4830000000000005</v>
      </c>
      <c r="E15" s="38">
        <v>8.3629999999999995</v>
      </c>
      <c r="F15" s="38">
        <v>8.3629999999999995</v>
      </c>
      <c r="G15" s="38">
        <v>8.2230000000000008</v>
      </c>
      <c r="H15" s="39">
        <v>8.4770000000000003</v>
      </c>
      <c r="I15" s="38">
        <v>8.423</v>
      </c>
      <c r="J15" s="38">
        <v>8.3529999999999998</v>
      </c>
      <c r="K15" s="38">
        <v>8.202</v>
      </c>
      <c r="L15" s="38">
        <v>8.2829999999999995</v>
      </c>
      <c r="M15" s="39">
        <v>8.3829999999999991</v>
      </c>
      <c r="N15" s="38">
        <v>8.343</v>
      </c>
      <c r="O15" s="38">
        <v>8.2360000000000007</v>
      </c>
      <c r="P15" s="38">
        <v>8.2089999999999996</v>
      </c>
      <c r="Q15" s="49">
        <v>8.1489999999999991</v>
      </c>
      <c r="R15" s="38">
        <v>8.1720000000000006</v>
      </c>
      <c r="S15" s="38">
        <v>8.1319999999999997</v>
      </c>
      <c r="T15" s="38">
        <v>8.0220000000000002</v>
      </c>
      <c r="U15" s="38">
        <v>7.9219999999999997</v>
      </c>
      <c r="V15" s="38">
        <v>7.9119999999999999</v>
      </c>
    </row>
    <row r="16" spans="2:22" x14ac:dyDescent="0.35">
      <c r="B16" s="28" t="s">
        <v>14</v>
      </c>
      <c r="C16" s="38">
        <v>8.5429999999999993</v>
      </c>
      <c r="D16" s="38">
        <v>8.5429999999999993</v>
      </c>
      <c r="E16" s="38">
        <v>8.4830000000000005</v>
      </c>
      <c r="F16" s="38">
        <v>8.4429999999999996</v>
      </c>
      <c r="G16" s="38">
        <v>8.3829999999999991</v>
      </c>
      <c r="H16" s="39">
        <v>8.6159999999999997</v>
      </c>
      <c r="I16" s="38">
        <v>8.5429999999999993</v>
      </c>
      <c r="J16" s="38">
        <v>8.4529999999999994</v>
      </c>
      <c r="K16" s="38">
        <v>8.4130000000000003</v>
      </c>
      <c r="L16" s="38">
        <v>8.3930000000000007</v>
      </c>
      <c r="M16" s="39">
        <v>8.4429999999999996</v>
      </c>
      <c r="N16" s="38">
        <v>8.4030000000000005</v>
      </c>
      <c r="O16" s="38">
        <v>8.3030000000000008</v>
      </c>
      <c r="P16" s="38">
        <v>8.2629999999999999</v>
      </c>
      <c r="Q16" s="49">
        <v>8.202</v>
      </c>
      <c r="R16" s="38">
        <v>8.2680000000000007</v>
      </c>
      <c r="S16" s="38">
        <v>8.2330000000000005</v>
      </c>
      <c r="T16" s="38">
        <v>8.1069999999999993</v>
      </c>
      <c r="U16" s="38">
        <v>8.0820000000000007</v>
      </c>
      <c r="V16" s="38">
        <v>8.0069999999999997</v>
      </c>
    </row>
    <row r="17" spans="2:22" x14ac:dyDescent="0.35">
      <c r="B17" s="28" t="s">
        <v>15</v>
      </c>
      <c r="C17" s="38">
        <v>8.7240000000000002</v>
      </c>
      <c r="D17" s="38">
        <v>8.7240000000000002</v>
      </c>
      <c r="E17" s="38">
        <v>8.8040000000000003</v>
      </c>
      <c r="F17" s="38">
        <v>8.8040000000000003</v>
      </c>
      <c r="G17" s="38">
        <v>8.6039999999999992</v>
      </c>
      <c r="H17" s="39">
        <v>8.7959999999999994</v>
      </c>
      <c r="I17" s="38">
        <v>8.7439999999999998</v>
      </c>
      <c r="J17" s="38">
        <v>8.7240000000000002</v>
      </c>
      <c r="K17" s="38">
        <v>8.7240000000000002</v>
      </c>
      <c r="L17" s="38">
        <v>8.6839999999999993</v>
      </c>
      <c r="M17" s="39">
        <v>8.6969999999999992</v>
      </c>
      <c r="N17" s="38">
        <v>8.6639999999999997</v>
      </c>
      <c r="O17" s="38">
        <v>8.57</v>
      </c>
      <c r="P17" s="38">
        <v>8.57</v>
      </c>
      <c r="Q17" s="49">
        <v>8.49</v>
      </c>
      <c r="R17" s="38">
        <v>8.548</v>
      </c>
      <c r="S17" s="38">
        <v>8.5129999999999999</v>
      </c>
      <c r="T17" s="38">
        <v>8.4480000000000004</v>
      </c>
      <c r="U17" s="38">
        <v>8.4480000000000004</v>
      </c>
      <c r="V17" s="38">
        <v>8.3529999999999998</v>
      </c>
    </row>
    <row r="18" spans="2:22" x14ac:dyDescent="0.35">
      <c r="B18" s="40" t="s">
        <v>4</v>
      </c>
      <c r="C18" s="41">
        <f>+C11/C10</f>
        <v>2.6993333333333331</v>
      </c>
      <c r="D18" s="41">
        <f>+D11/D10</f>
        <v>2.7806666666666668</v>
      </c>
      <c r="E18" s="41">
        <f>+E11/E10</f>
        <v>3.7186666666666666</v>
      </c>
      <c r="F18" s="41">
        <f t="shared" ref="F18:V18" si="2">+F11/F10</f>
        <v>3.9986666666666668</v>
      </c>
      <c r="G18" s="41">
        <f t="shared" si="2"/>
        <v>2.464</v>
      </c>
      <c r="H18" s="42">
        <f t="shared" si="2"/>
        <v>2.6146478873239438</v>
      </c>
      <c r="I18" s="41">
        <f t="shared" si="2"/>
        <v>3.624507042253521</v>
      </c>
      <c r="J18" s="41">
        <f t="shared" si="2"/>
        <v>2.7008450704225351</v>
      </c>
      <c r="K18" s="41">
        <f t="shared" si="2"/>
        <v>3.2414084507042253</v>
      </c>
      <c r="L18" s="41">
        <f t="shared" si="2"/>
        <v>2.1267605633802815</v>
      </c>
      <c r="M18" s="42">
        <f t="shared" si="2"/>
        <v>3.0771739130434783</v>
      </c>
      <c r="N18" s="41">
        <f t="shared" si="2"/>
        <v>2.9993478260869564</v>
      </c>
      <c r="O18" s="41">
        <f t="shared" si="2"/>
        <v>3.4078260869565216</v>
      </c>
      <c r="P18" s="41">
        <f t="shared" si="2"/>
        <v>3.5723913043478261</v>
      </c>
      <c r="Q18" s="50">
        <f>+Q11/Q10</f>
        <v>3.3739130434782609</v>
      </c>
      <c r="R18" s="41">
        <f t="shared" si="2"/>
        <v>2.2995918367346939</v>
      </c>
      <c r="S18" s="41">
        <f t="shared" si="2"/>
        <v>3.9859183673469389</v>
      </c>
      <c r="T18" s="41">
        <f t="shared" si="2"/>
        <v>4.2620408163265306</v>
      </c>
      <c r="U18" s="41">
        <f t="shared" si="2"/>
        <v>2.7812244897959184</v>
      </c>
      <c r="V18" s="41">
        <f t="shared" si="2"/>
        <v>3.6744897959183676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R3:V3"/>
    <mergeCell ref="M3:Q3"/>
    <mergeCell ref="H3:L3"/>
    <mergeCell ref="C3:G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2232-5E14-41D1-AEDE-F12963D4DF06}">
  <dimension ref="B2:V19"/>
  <sheetViews>
    <sheetView showGridLines="0" topLeftCell="B1" zoomScale="90" zoomScaleNormal="90" workbookViewId="0">
      <selection activeCell="R13" sqref="R13:U13"/>
    </sheetView>
  </sheetViews>
  <sheetFormatPr defaultRowHeight="14.5" x14ac:dyDescent="0.35"/>
  <cols>
    <col min="2" max="2" width="28" customWidth="1"/>
    <col min="3" max="3" width="9.7265625" customWidth="1"/>
    <col min="7" max="7" width="8.7265625" hidden="1" customWidth="1"/>
    <col min="12" max="12" width="0" hidden="1" customWidth="1"/>
    <col min="17" max="17" width="0" hidden="1" customWidth="1"/>
    <col min="21" max="21" width="9" style="65" bestFit="1" customWidth="1"/>
    <col min="22" max="22" width="9" hidden="1" customWidth="1"/>
  </cols>
  <sheetData>
    <row r="2" spans="2:22" ht="18" x14ac:dyDescent="0.4">
      <c r="B2" s="68" t="s">
        <v>33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2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8"/>
    </row>
    <row r="4" spans="2:22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47"/>
    </row>
    <row r="5" spans="2:22" x14ac:dyDescent="0.35">
      <c r="B5" s="28" t="s">
        <v>0</v>
      </c>
      <c r="C5" s="32">
        <v>45509</v>
      </c>
      <c r="D5" s="32">
        <v>45516</v>
      </c>
      <c r="E5" s="32">
        <v>45523</v>
      </c>
      <c r="F5" s="32">
        <v>45530</v>
      </c>
      <c r="G5" s="32">
        <v>45502</v>
      </c>
      <c r="H5" s="33">
        <f t="shared" ref="H5:V5" si="0">C5</f>
        <v>45509</v>
      </c>
      <c r="I5" s="32">
        <f t="shared" si="0"/>
        <v>45516</v>
      </c>
      <c r="J5" s="32">
        <f t="shared" si="0"/>
        <v>45523</v>
      </c>
      <c r="K5" s="32">
        <f t="shared" si="0"/>
        <v>45530</v>
      </c>
      <c r="L5" s="32">
        <f t="shared" si="0"/>
        <v>45502</v>
      </c>
      <c r="M5" s="33">
        <f t="shared" si="0"/>
        <v>45509</v>
      </c>
      <c r="N5" s="32">
        <f t="shared" si="0"/>
        <v>45516</v>
      </c>
      <c r="O5" s="32">
        <f t="shared" si="0"/>
        <v>45523</v>
      </c>
      <c r="P5" s="32">
        <f t="shared" si="0"/>
        <v>45530</v>
      </c>
      <c r="Q5" s="45">
        <f t="shared" si="0"/>
        <v>45502</v>
      </c>
      <c r="R5" s="33">
        <f t="shared" si="0"/>
        <v>45509</v>
      </c>
      <c r="S5" s="32">
        <f t="shared" si="0"/>
        <v>45516</v>
      </c>
      <c r="T5" s="32">
        <f t="shared" si="0"/>
        <v>45523</v>
      </c>
      <c r="U5" s="32">
        <f t="shared" si="0"/>
        <v>45530</v>
      </c>
      <c r="V5" s="45">
        <f t="shared" si="0"/>
        <v>45502</v>
      </c>
    </row>
    <row r="6" spans="2:22" x14ac:dyDescent="0.35">
      <c r="B6" s="28" t="s">
        <v>1</v>
      </c>
      <c r="C6" s="32">
        <f t="shared" ref="C6:S6" si="1">C5+2</f>
        <v>45511</v>
      </c>
      <c r="D6" s="32">
        <f t="shared" si="1"/>
        <v>45518</v>
      </c>
      <c r="E6" s="32">
        <f>E5+2</f>
        <v>45525</v>
      </c>
      <c r="F6" s="32">
        <f>F5+2</f>
        <v>45532</v>
      </c>
      <c r="G6" s="32">
        <f>G5+2</f>
        <v>45504</v>
      </c>
      <c r="H6" s="33">
        <f t="shared" si="1"/>
        <v>45511</v>
      </c>
      <c r="I6" s="32">
        <f t="shared" si="1"/>
        <v>45518</v>
      </c>
      <c r="J6" s="32">
        <f>J5+2</f>
        <v>45525</v>
      </c>
      <c r="K6" s="32">
        <f>K5+2</f>
        <v>45532</v>
      </c>
      <c r="L6" s="32">
        <f>L5+2</f>
        <v>45504</v>
      </c>
      <c r="M6" s="33">
        <f t="shared" si="1"/>
        <v>45511</v>
      </c>
      <c r="N6" s="32">
        <f t="shared" si="1"/>
        <v>45518</v>
      </c>
      <c r="O6" s="32">
        <f>O5+2</f>
        <v>45525</v>
      </c>
      <c r="P6" s="32">
        <f>P5+2</f>
        <v>45532</v>
      </c>
      <c r="Q6" s="45">
        <f>Q5+2</f>
        <v>45504</v>
      </c>
      <c r="R6" s="33">
        <f t="shared" si="1"/>
        <v>45511</v>
      </c>
      <c r="S6" s="32">
        <f t="shared" si="1"/>
        <v>45518</v>
      </c>
      <c r="T6" s="32">
        <f>T5+2</f>
        <v>45525</v>
      </c>
      <c r="U6" s="32">
        <f>U5+2</f>
        <v>45532</v>
      </c>
      <c r="V6" s="45">
        <f>V5+2</f>
        <v>45504</v>
      </c>
    </row>
    <row r="7" spans="2:22" x14ac:dyDescent="0.35">
      <c r="B7" s="28" t="s">
        <v>10</v>
      </c>
      <c r="C7" s="34">
        <f>C6+91</f>
        <v>45602</v>
      </c>
      <c r="D7" s="34">
        <f>D6+91</f>
        <v>45609</v>
      </c>
      <c r="E7" s="34">
        <f>E6+91</f>
        <v>45616</v>
      </c>
      <c r="F7" s="34">
        <f>F6+91</f>
        <v>45623</v>
      </c>
      <c r="G7" s="34">
        <f>G6+91</f>
        <v>45595</v>
      </c>
      <c r="H7" s="35">
        <f>H6+182</f>
        <v>45693</v>
      </c>
      <c r="I7" s="34">
        <f>I6+182</f>
        <v>45700</v>
      </c>
      <c r="J7" s="34">
        <f>J6+182</f>
        <v>45707</v>
      </c>
      <c r="K7" s="34">
        <f>K6+182</f>
        <v>45714</v>
      </c>
      <c r="L7" s="34">
        <f>L6+184</f>
        <v>45688</v>
      </c>
      <c r="M7" s="35">
        <f>M6+273</f>
        <v>45784</v>
      </c>
      <c r="N7" s="34">
        <f>N6+273</f>
        <v>45791</v>
      </c>
      <c r="O7" s="34">
        <f>O6+273</f>
        <v>45798</v>
      </c>
      <c r="P7" s="34">
        <f>P6+273</f>
        <v>45805</v>
      </c>
      <c r="Q7" s="46">
        <f>Q6+273</f>
        <v>45777</v>
      </c>
      <c r="R7" s="35">
        <f>R6+364</f>
        <v>45875</v>
      </c>
      <c r="S7" s="34">
        <f>S6+364</f>
        <v>45882</v>
      </c>
      <c r="T7" s="34">
        <f>T6+364</f>
        <v>45889</v>
      </c>
      <c r="U7" s="34">
        <f>U6+364</f>
        <v>45896</v>
      </c>
      <c r="V7" s="46">
        <f>V6+364</f>
        <v>45868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31"/>
      <c r="S8" s="29"/>
      <c r="T8" s="29"/>
      <c r="U8" s="29"/>
      <c r="V8" s="47"/>
    </row>
    <row r="9" spans="2:22" x14ac:dyDescent="0.35">
      <c r="B9" s="28" t="s">
        <v>5</v>
      </c>
      <c r="C9" s="37">
        <v>1500</v>
      </c>
      <c r="D9" s="37">
        <v>1500</v>
      </c>
      <c r="E9" s="37">
        <v>1500</v>
      </c>
      <c r="F9" s="37">
        <v>1500</v>
      </c>
      <c r="G9" s="37"/>
      <c r="H9" s="36">
        <v>3550</v>
      </c>
      <c r="I9" s="37">
        <v>3550</v>
      </c>
      <c r="J9" s="37">
        <v>3550</v>
      </c>
      <c r="K9" s="37">
        <v>3550</v>
      </c>
      <c r="L9" s="37"/>
      <c r="M9" s="36">
        <v>4600</v>
      </c>
      <c r="N9" s="37">
        <v>4600</v>
      </c>
      <c r="O9" s="37">
        <v>4600</v>
      </c>
      <c r="P9" s="37">
        <v>4600</v>
      </c>
      <c r="Q9" s="48"/>
      <c r="R9" s="36">
        <v>4900</v>
      </c>
      <c r="S9" s="37">
        <v>4900</v>
      </c>
      <c r="T9" s="37">
        <v>4900</v>
      </c>
      <c r="U9" s="37">
        <v>4900</v>
      </c>
      <c r="V9" s="48"/>
    </row>
    <row r="10" spans="2:22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7"/>
      <c r="H10" s="36">
        <v>3550</v>
      </c>
      <c r="I10" s="37">
        <v>3550</v>
      </c>
      <c r="J10" s="37">
        <v>3550</v>
      </c>
      <c r="K10" s="37">
        <v>3550</v>
      </c>
      <c r="L10" s="37"/>
      <c r="M10" s="36">
        <v>4600</v>
      </c>
      <c r="N10" s="37">
        <v>4600</v>
      </c>
      <c r="O10" s="37">
        <v>4600</v>
      </c>
      <c r="P10" s="37">
        <v>4600</v>
      </c>
      <c r="Q10" s="48"/>
      <c r="R10" s="36">
        <v>4900</v>
      </c>
      <c r="S10" s="37">
        <v>4900</v>
      </c>
      <c r="T10" s="37">
        <v>4900</v>
      </c>
      <c r="U10" s="37">
        <v>4900</v>
      </c>
      <c r="V10" s="48"/>
    </row>
    <row r="11" spans="2:22" x14ac:dyDescent="0.35">
      <c r="B11" s="28" t="s">
        <v>3</v>
      </c>
      <c r="C11" s="37">
        <v>4203</v>
      </c>
      <c r="D11" s="37">
        <v>6662</v>
      </c>
      <c r="E11" s="37">
        <v>4905</v>
      </c>
      <c r="F11" s="37">
        <v>4125</v>
      </c>
      <c r="G11" s="37"/>
      <c r="H11" s="36">
        <v>10749</v>
      </c>
      <c r="I11" s="37">
        <v>8871</v>
      </c>
      <c r="J11" s="37">
        <v>9090</v>
      </c>
      <c r="K11" s="37">
        <v>8748</v>
      </c>
      <c r="L11" s="37"/>
      <c r="M11" s="36">
        <v>11252</v>
      </c>
      <c r="N11" s="37">
        <v>12868</v>
      </c>
      <c r="O11" s="37">
        <v>6772</v>
      </c>
      <c r="P11" s="37">
        <v>12126</v>
      </c>
      <c r="Q11" s="48"/>
      <c r="R11" s="36">
        <v>18757</v>
      </c>
      <c r="S11" s="37">
        <v>16082</v>
      </c>
      <c r="T11" s="37">
        <v>10602</v>
      </c>
      <c r="U11" s="37">
        <v>11350</v>
      </c>
      <c r="V11" s="48"/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47"/>
    </row>
    <row r="13" spans="2:22" x14ac:dyDescent="0.35">
      <c r="B13" s="28" t="s">
        <v>11</v>
      </c>
      <c r="C13" s="38">
        <v>8.2829999999999995</v>
      </c>
      <c r="D13" s="38">
        <v>8.2520000000000007</v>
      </c>
      <c r="E13" s="38">
        <v>8.1920000000000002</v>
      </c>
      <c r="F13" s="38">
        <v>8.1259999999999994</v>
      </c>
      <c r="G13" s="38"/>
      <c r="H13" s="39">
        <v>8.2769999999999992</v>
      </c>
      <c r="I13" s="38">
        <v>8.1929999999999996</v>
      </c>
      <c r="J13" s="38">
        <v>8.1440000000000001</v>
      </c>
      <c r="K13" s="38">
        <v>8.0730000000000004</v>
      </c>
      <c r="L13" s="38"/>
      <c r="M13" s="39">
        <v>8.0730000000000004</v>
      </c>
      <c r="N13" s="38">
        <v>7.9089999999999998</v>
      </c>
      <c r="O13" s="38">
        <v>7.952</v>
      </c>
      <c r="P13" s="38">
        <v>7.915</v>
      </c>
      <c r="Q13" s="49"/>
      <c r="R13" s="39">
        <v>7.8490000000000002</v>
      </c>
      <c r="S13" s="38">
        <v>7.7270000000000003</v>
      </c>
      <c r="T13" s="38">
        <v>7.7039999999999997</v>
      </c>
      <c r="U13" s="38">
        <v>7.6660000000000004</v>
      </c>
      <c r="V13" s="49"/>
    </row>
    <row r="14" spans="2:22" x14ac:dyDescent="0.35">
      <c r="B14" s="28" t="s">
        <v>12</v>
      </c>
      <c r="C14" s="38">
        <v>8.4581308684872791</v>
      </c>
      <c r="D14" s="38">
        <v>8.4254446836377497</v>
      </c>
      <c r="E14" s="38">
        <v>8.36256807203441</v>
      </c>
      <c r="F14" s="38">
        <v>8.2939988395792597</v>
      </c>
      <c r="G14" s="38"/>
      <c r="H14" s="39">
        <v>8.6329610739279801</v>
      </c>
      <c r="I14" s="38">
        <v>8.5423912422448698</v>
      </c>
      <c r="J14" s="38">
        <v>8.4891579960274992</v>
      </c>
      <c r="K14" s="38">
        <v>8.4111007110835097</v>
      </c>
      <c r="L14" s="38"/>
      <c r="M14" s="39">
        <v>8.5923509882415896</v>
      </c>
      <c r="N14" s="38">
        <v>8.4066452458678995</v>
      </c>
      <c r="O14" s="38">
        <v>8.4546705070457104</v>
      </c>
      <c r="P14" s="38">
        <v>8.4128217986568092</v>
      </c>
      <c r="Q14" s="49"/>
      <c r="R14" s="39">
        <v>8.5152584506337892</v>
      </c>
      <c r="S14" s="38">
        <v>8.3718385827242496</v>
      </c>
      <c r="T14" s="38">
        <v>8.3456047583908397</v>
      </c>
      <c r="U14" s="38">
        <v>8.3003532056901594</v>
      </c>
      <c r="V14" s="49"/>
    </row>
    <row r="15" spans="2:22" x14ac:dyDescent="0.35">
      <c r="B15" s="28" t="s">
        <v>13</v>
      </c>
      <c r="C15" s="38">
        <v>8.1820000000000004</v>
      </c>
      <c r="D15" s="38">
        <v>8.202</v>
      </c>
      <c r="E15" s="38">
        <v>8.1820000000000004</v>
      </c>
      <c r="F15" s="38">
        <v>7.9619999999999997</v>
      </c>
      <c r="G15" s="38"/>
      <c r="H15" s="39">
        <v>8.1720000000000006</v>
      </c>
      <c r="I15" s="38">
        <v>8.1120000000000001</v>
      </c>
      <c r="J15" s="38">
        <v>8.0719999999999992</v>
      </c>
      <c r="K15" s="38">
        <v>8.0120000000000005</v>
      </c>
      <c r="L15" s="38"/>
      <c r="M15" s="39">
        <v>8.0289999999999999</v>
      </c>
      <c r="N15" s="38">
        <v>7.8150000000000004</v>
      </c>
      <c r="O15" s="38">
        <v>7.8620000000000001</v>
      </c>
      <c r="P15" s="38">
        <v>7.8209999999999997</v>
      </c>
      <c r="Q15" s="49"/>
      <c r="R15" s="39">
        <v>7.8109999999999999</v>
      </c>
      <c r="S15" s="38">
        <v>7.6210000000000004</v>
      </c>
      <c r="T15" s="38">
        <v>7.641</v>
      </c>
      <c r="U15" s="38">
        <v>7.6159999999999997</v>
      </c>
      <c r="V15" s="49"/>
    </row>
    <row r="16" spans="2:22" x14ac:dyDescent="0.35">
      <c r="B16" s="28" t="s">
        <v>14</v>
      </c>
      <c r="C16" s="38">
        <v>8.3230000000000004</v>
      </c>
      <c r="D16" s="38">
        <v>8.2629999999999999</v>
      </c>
      <c r="E16" s="38">
        <v>8.202</v>
      </c>
      <c r="F16" s="38">
        <v>8.1620000000000008</v>
      </c>
      <c r="G16" s="38"/>
      <c r="H16" s="39">
        <v>8.3230000000000004</v>
      </c>
      <c r="I16" s="38">
        <v>8.2430000000000003</v>
      </c>
      <c r="J16" s="38">
        <v>8.1920000000000002</v>
      </c>
      <c r="K16" s="38">
        <v>8.1020000000000003</v>
      </c>
      <c r="L16" s="38"/>
      <c r="M16" s="39">
        <v>8.1219999999999999</v>
      </c>
      <c r="N16" s="38">
        <v>8.0419999999999998</v>
      </c>
      <c r="O16" s="38">
        <v>8.0549999999999997</v>
      </c>
      <c r="P16" s="38">
        <v>7.9349999999999996</v>
      </c>
      <c r="Q16" s="49"/>
      <c r="R16" s="39">
        <v>7.8769999999999998</v>
      </c>
      <c r="S16" s="38">
        <v>7.8360000000000003</v>
      </c>
      <c r="T16" s="38">
        <v>7.7510000000000003</v>
      </c>
      <c r="U16" s="38">
        <v>7.7009999999999996</v>
      </c>
      <c r="V16" s="49"/>
    </row>
    <row r="17" spans="2:22" x14ac:dyDescent="0.35">
      <c r="B17" s="28" t="s">
        <v>15</v>
      </c>
      <c r="C17" s="38">
        <v>8.5429999999999993</v>
      </c>
      <c r="D17" s="38">
        <v>8.7040000000000006</v>
      </c>
      <c r="E17" s="38">
        <v>8.5429999999999993</v>
      </c>
      <c r="F17" s="38">
        <v>8.5429999999999993</v>
      </c>
      <c r="G17" s="38"/>
      <c r="H17" s="39">
        <v>8.4629999999999992</v>
      </c>
      <c r="I17" s="38">
        <v>8.4529999999999994</v>
      </c>
      <c r="J17" s="38">
        <v>8.5630000000000006</v>
      </c>
      <c r="K17" s="38">
        <v>8.343</v>
      </c>
      <c r="L17" s="38"/>
      <c r="M17" s="39">
        <v>8.49</v>
      </c>
      <c r="N17" s="38">
        <v>8.4830000000000005</v>
      </c>
      <c r="O17" s="38">
        <v>8.4830000000000005</v>
      </c>
      <c r="P17" s="38">
        <v>8.1219999999999999</v>
      </c>
      <c r="Q17" s="49"/>
      <c r="R17" s="39">
        <v>8.3529999999999998</v>
      </c>
      <c r="S17" s="38">
        <v>8.3529999999999998</v>
      </c>
      <c r="T17" s="38">
        <v>8.3529999999999998</v>
      </c>
      <c r="U17" s="38">
        <v>7.9169999999999998</v>
      </c>
      <c r="V17" s="49"/>
    </row>
    <row r="18" spans="2:22" x14ac:dyDescent="0.35">
      <c r="B18" s="40" t="s">
        <v>4</v>
      </c>
      <c r="C18" s="41">
        <f>+C11/C10</f>
        <v>2.802</v>
      </c>
      <c r="D18" s="41">
        <f>+D11/D10</f>
        <v>4.4413333333333336</v>
      </c>
      <c r="E18" s="41">
        <f>+E11/E10</f>
        <v>3.27</v>
      </c>
      <c r="F18" s="41">
        <f t="shared" ref="F18:V18" si="2">+F11/F10</f>
        <v>2.75</v>
      </c>
      <c r="G18" s="41" t="e">
        <f t="shared" si="2"/>
        <v>#DIV/0!</v>
      </c>
      <c r="H18" s="42">
        <f t="shared" si="2"/>
        <v>3.0278873239436619</v>
      </c>
      <c r="I18" s="41">
        <f t="shared" si="2"/>
        <v>2.4988732394366195</v>
      </c>
      <c r="J18" s="41">
        <f t="shared" si="2"/>
        <v>2.5605633802816903</v>
      </c>
      <c r="K18" s="41">
        <f t="shared" si="2"/>
        <v>2.4642253521126762</v>
      </c>
      <c r="L18" s="41" t="e">
        <f t="shared" si="2"/>
        <v>#DIV/0!</v>
      </c>
      <c r="M18" s="42">
        <f t="shared" si="2"/>
        <v>2.4460869565217389</v>
      </c>
      <c r="N18" s="41">
        <f t="shared" si="2"/>
        <v>2.7973913043478262</v>
      </c>
      <c r="O18" s="41">
        <f t="shared" si="2"/>
        <v>1.4721739130434783</v>
      </c>
      <c r="P18" s="41">
        <f t="shared" si="2"/>
        <v>2.6360869565217393</v>
      </c>
      <c r="Q18" s="50" t="e">
        <f>+Q11/Q10</f>
        <v>#DIV/0!</v>
      </c>
      <c r="R18" s="42">
        <f t="shared" si="2"/>
        <v>3.8279591836734692</v>
      </c>
      <c r="S18" s="41">
        <f t="shared" si="2"/>
        <v>3.2820408163265307</v>
      </c>
      <c r="T18" s="41">
        <f t="shared" si="2"/>
        <v>2.1636734693877551</v>
      </c>
      <c r="U18" s="41">
        <f t="shared" si="2"/>
        <v>2.3163265306122449</v>
      </c>
      <c r="V18" s="50" t="e">
        <f t="shared" si="2"/>
        <v>#DIV/0!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D548-39A6-4A8F-A70D-A07BE73CCB09}">
  <dimension ref="B2:V19"/>
  <sheetViews>
    <sheetView showGridLines="0" topLeftCell="C1" zoomScale="90" zoomScaleNormal="90" workbookViewId="0">
      <selection activeCell="R13" sqref="R13:U13"/>
    </sheetView>
  </sheetViews>
  <sheetFormatPr defaultRowHeight="14.5" x14ac:dyDescent="0.35"/>
  <cols>
    <col min="2" max="2" width="28" customWidth="1"/>
    <col min="3" max="3" width="9.7265625" customWidth="1"/>
    <col min="7" max="7" width="9.54296875" bestFit="1" customWidth="1"/>
    <col min="12" max="12" width="9.54296875" bestFit="1" customWidth="1"/>
    <col min="17" max="17" width="9.54296875" bestFit="1" customWidth="1"/>
    <col min="21" max="21" width="9.54296875" style="65" bestFit="1" customWidth="1"/>
    <col min="22" max="22" width="9.54296875" bestFit="1" customWidth="1"/>
  </cols>
  <sheetData>
    <row r="2" spans="2:22" ht="18" x14ac:dyDescent="0.4">
      <c r="B2" s="68" t="s">
        <v>34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2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8"/>
    </row>
    <row r="4" spans="2:22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47"/>
    </row>
    <row r="5" spans="2:22" x14ac:dyDescent="0.35">
      <c r="B5" s="28" t="s">
        <v>0</v>
      </c>
      <c r="C5" s="32">
        <v>45537</v>
      </c>
      <c r="D5" s="32">
        <v>45544</v>
      </c>
      <c r="E5" s="32">
        <v>45551</v>
      </c>
      <c r="F5" s="32">
        <v>45558</v>
      </c>
      <c r="G5" s="32">
        <v>45565</v>
      </c>
      <c r="H5" s="33">
        <f t="shared" ref="H5:V5" si="0">C5</f>
        <v>45537</v>
      </c>
      <c r="I5" s="32">
        <f t="shared" si="0"/>
        <v>45544</v>
      </c>
      <c r="J5" s="32">
        <f t="shared" si="0"/>
        <v>45551</v>
      </c>
      <c r="K5" s="32">
        <f t="shared" si="0"/>
        <v>45558</v>
      </c>
      <c r="L5" s="32">
        <f t="shared" si="0"/>
        <v>45565</v>
      </c>
      <c r="M5" s="33">
        <f t="shared" si="0"/>
        <v>45537</v>
      </c>
      <c r="N5" s="32">
        <f t="shared" si="0"/>
        <v>45544</v>
      </c>
      <c r="O5" s="32">
        <f t="shared" si="0"/>
        <v>45551</v>
      </c>
      <c r="P5" s="32">
        <f t="shared" si="0"/>
        <v>45558</v>
      </c>
      <c r="Q5" s="45">
        <f t="shared" si="0"/>
        <v>45565</v>
      </c>
      <c r="R5" s="33">
        <f t="shared" si="0"/>
        <v>45537</v>
      </c>
      <c r="S5" s="32">
        <f t="shared" si="0"/>
        <v>45544</v>
      </c>
      <c r="T5" s="32">
        <f t="shared" si="0"/>
        <v>45551</v>
      </c>
      <c r="U5" s="32">
        <f t="shared" si="0"/>
        <v>45558</v>
      </c>
      <c r="V5" s="45">
        <f t="shared" si="0"/>
        <v>45565</v>
      </c>
    </row>
    <row r="6" spans="2:22" x14ac:dyDescent="0.35">
      <c r="B6" s="28" t="s">
        <v>1</v>
      </c>
      <c r="C6" s="32">
        <f t="shared" ref="C6:S6" si="1">C5+2</f>
        <v>45539</v>
      </c>
      <c r="D6" s="32">
        <f t="shared" si="1"/>
        <v>45546</v>
      </c>
      <c r="E6" s="32">
        <f>E5+2</f>
        <v>45553</v>
      </c>
      <c r="F6" s="32">
        <f>F5+2</f>
        <v>45560</v>
      </c>
      <c r="G6" s="32">
        <f>G5+2</f>
        <v>45567</v>
      </c>
      <c r="H6" s="33">
        <f t="shared" si="1"/>
        <v>45539</v>
      </c>
      <c r="I6" s="32">
        <f t="shared" si="1"/>
        <v>45546</v>
      </c>
      <c r="J6" s="32">
        <f>J5+2</f>
        <v>45553</v>
      </c>
      <c r="K6" s="32">
        <f>K5+2</f>
        <v>45560</v>
      </c>
      <c r="L6" s="32">
        <f>L5+2</f>
        <v>45567</v>
      </c>
      <c r="M6" s="33">
        <f t="shared" si="1"/>
        <v>45539</v>
      </c>
      <c r="N6" s="32">
        <f t="shared" si="1"/>
        <v>45546</v>
      </c>
      <c r="O6" s="32">
        <f>O5+2</f>
        <v>45553</v>
      </c>
      <c r="P6" s="32">
        <f>P5+2</f>
        <v>45560</v>
      </c>
      <c r="Q6" s="45">
        <f>Q5+2</f>
        <v>45567</v>
      </c>
      <c r="R6" s="33">
        <f t="shared" si="1"/>
        <v>45539</v>
      </c>
      <c r="S6" s="32">
        <f t="shared" si="1"/>
        <v>45546</v>
      </c>
      <c r="T6" s="32">
        <f>T5+2</f>
        <v>45553</v>
      </c>
      <c r="U6" s="32">
        <f>U5+2</f>
        <v>45560</v>
      </c>
      <c r="V6" s="45">
        <f>V5+2</f>
        <v>45567</v>
      </c>
    </row>
    <row r="7" spans="2:22" x14ac:dyDescent="0.35">
      <c r="B7" s="28" t="s">
        <v>10</v>
      </c>
      <c r="C7" s="34">
        <f>C6+91</f>
        <v>45630</v>
      </c>
      <c r="D7" s="34">
        <f>D6+91</f>
        <v>45637</v>
      </c>
      <c r="E7" s="34">
        <f>E6+91</f>
        <v>45644</v>
      </c>
      <c r="F7" s="34">
        <f>F6+93</f>
        <v>45653</v>
      </c>
      <c r="G7" s="34">
        <f>G6+92</f>
        <v>45659</v>
      </c>
      <c r="H7" s="35">
        <f>H6+182</f>
        <v>45721</v>
      </c>
      <c r="I7" s="34">
        <f>I6+182</f>
        <v>45728</v>
      </c>
      <c r="J7" s="34">
        <f>J6+182</f>
        <v>45735</v>
      </c>
      <c r="K7" s="34">
        <f>K6+182</f>
        <v>45742</v>
      </c>
      <c r="L7" s="34">
        <f>L6+182</f>
        <v>45749</v>
      </c>
      <c r="M7" s="35">
        <f>M6+273</f>
        <v>45812</v>
      </c>
      <c r="N7" s="34">
        <f>N6+273</f>
        <v>45819</v>
      </c>
      <c r="O7" s="34">
        <f>O6+273</f>
        <v>45826</v>
      </c>
      <c r="P7" s="34">
        <f>P6+273</f>
        <v>45833</v>
      </c>
      <c r="Q7" s="46">
        <f>Q6+273</f>
        <v>45840</v>
      </c>
      <c r="R7" s="35">
        <f>R6+364</f>
        <v>45903</v>
      </c>
      <c r="S7" s="34">
        <f>S6+364</f>
        <v>45910</v>
      </c>
      <c r="T7" s="34">
        <f>T6+364</f>
        <v>45917</v>
      </c>
      <c r="U7" s="34">
        <f>U6+365</f>
        <v>45925</v>
      </c>
      <c r="V7" s="46">
        <f>V6+364</f>
        <v>45931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31"/>
      <c r="S8" s="29"/>
      <c r="T8" s="29"/>
      <c r="U8" s="29"/>
      <c r="V8" s="47"/>
    </row>
    <row r="9" spans="2:22" x14ac:dyDescent="0.35">
      <c r="B9" s="28" t="s">
        <v>5</v>
      </c>
      <c r="C9" s="37">
        <v>1500</v>
      </c>
      <c r="D9" s="37">
        <v>1500</v>
      </c>
      <c r="E9" s="37">
        <v>1500</v>
      </c>
      <c r="F9" s="37">
        <v>1500</v>
      </c>
      <c r="G9" s="37">
        <v>1500</v>
      </c>
      <c r="H9" s="36">
        <v>3550</v>
      </c>
      <c r="I9" s="37">
        <v>3550</v>
      </c>
      <c r="J9" s="37">
        <v>3550</v>
      </c>
      <c r="K9" s="37">
        <v>3550</v>
      </c>
      <c r="L9" s="37">
        <v>3550</v>
      </c>
      <c r="M9" s="36">
        <v>4600</v>
      </c>
      <c r="N9" s="37">
        <v>4600</v>
      </c>
      <c r="O9" s="37">
        <v>4600</v>
      </c>
      <c r="P9" s="37">
        <v>4600</v>
      </c>
      <c r="Q9" s="48">
        <v>4600</v>
      </c>
      <c r="R9" s="36">
        <v>4900</v>
      </c>
      <c r="S9" s="37">
        <v>4900</v>
      </c>
      <c r="T9" s="37">
        <v>4900</v>
      </c>
      <c r="U9" s="37">
        <v>4900</v>
      </c>
      <c r="V9" s="48">
        <v>4900</v>
      </c>
    </row>
    <row r="10" spans="2:22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7">
        <v>1500</v>
      </c>
      <c r="H10" s="36">
        <v>3550</v>
      </c>
      <c r="I10" s="37">
        <v>3550</v>
      </c>
      <c r="J10" s="37">
        <v>3550</v>
      </c>
      <c r="K10" s="37">
        <v>3550</v>
      </c>
      <c r="L10" s="37">
        <v>3550</v>
      </c>
      <c r="M10" s="36">
        <v>4600</v>
      </c>
      <c r="N10" s="37">
        <v>4600</v>
      </c>
      <c r="O10" s="37">
        <v>4600</v>
      </c>
      <c r="P10" s="37">
        <v>4600</v>
      </c>
      <c r="Q10" s="48">
        <v>4600</v>
      </c>
      <c r="R10" s="36">
        <v>4900</v>
      </c>
      <c r="S10" s="37">
        <v>4900</v>
      </c>
      <c r="T10" s="37">
        <v>4900</v>
      </c>
      <c r="U10" s="37">
        <v>4900</v>
      </c>
      <c r="V10" s="48">
        <v>4900</v>
      </c>
    </row>
    <row r="11" spans="2:22" x14ac:dyDescent="0.35">
      <c r="B11" s="28" t="s">
        <v>3</v>
      </c>
      <c r="C11" s="37">
        <v>2526</v>
      </c>
      <c r="D11" s="37">
        <v>3960</v>
      </c>
      <c r="E11" s="37">
        <v>4617</v>
      </c>
      <c r="F11" s="37">
        <v>5464</v>
      </c>
      <c r="G11" s="37">
        <v>1979</v>
      </c>
      <c r="H11" s="36">
        <v>4905</v>
      </c>
      <c r="I11" s="37">
        <v>7930</v>
      </c>
      <c r="J11" s="37">
        <v>5768</v>
      </c>
      <c r="K11" s="37">
        <v>6776</v>
      </c>
      <c r="L11" s="37">
        <v>6700</v>
      </c>
      <c r="M11" s="36">
        <v>8689</v>
      </c>
      <c r="N11" s="37">
        <v>10813</v>
      </c>
      <c r="O11" s="37">
        <v>10635</v>
      </c>
      <c r="P11" s="37">
        <v>10196</v>
      </c>
      <c r="Q11" s="48">
        <v>10627</v>
      </c>
      <c r="R11" s="36">
        <v>8461</v>
      </c>
      <c r="S11" s="37">
        <v>12176</v>
      </c>
      <c r="T11" s="37">
        <v>7311</v>
      </c>
      <c r="U11" s="37">
        <v>7551</v>
      </c>
      <c r="V11" s="48">
        <v>6879</v>
      </c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47"/>
    </row>
    <row r="13" spans="2:22" x14ac:dyDescent="0.35">
      <c r="B13" s="28" t="s">
        <v>11</v>
      </c>
      <c r="C13" s="38">
        <v>8.1379999999999999</v>
      </c>
      <c r="D13" s="38">
        <v>8.1280000000000001</v>
      </c>
      <c r="E13" s="38">
        <v>8.1280000000000001</v>
      </c>
      <c r="F13" s="38">
        <v>7.97</v>
      </c>
      <c r="G13" s="38">
        <v>8.0350000000000001</v>
      </c>
      <c r="H13" s="39">
        <v>8.1080000000000005</v>
      </c>
      <c r="I13" s="38">
        <v>8.0839999999999996</v>
      </c>
      <c r="J13" s="38">
        <v>8.0969999999999995</v>
      </c>
      <c r="K13" s="38">
        <v>8.0540000000000003</v>
      </c>
      <c r="L13" s="38">
        <v>8.0229999999999997</v>
      </c>
      <c r="M13" s="39">
        <v>7.9459999999999997</v>
      </c>
      <c r="N13" s="38">
        <v>7.9340000000000002</v>
      </c>
      <c r="O13" s="38">
        <v>7.9029999999999996</v>
      </c>
      <c r="P13" s="38">
        <v>7.9119999999999999</v>
      </c>
      <c r="Q13" s="49">
        <v>7.8719999999999999</v>
      </c>
      <c r="R13" s="39">
        <v>7.6559999999999997</v>
      </c>
      <c r="S13" s="38">
        <v>7.62</v>
      </c>
      <c r="T13" s="38">
        <v>7.6189999999999998</v>
      </c>
      <c r="U13" s="38">
        <v>7.6369999999999996</v>
      </c>
      <c r="V13" s="49">
        <v>7.6689999999999996</v>
      </c>
    </row>
    <row r="14" spans="2:22" x14ac:dyDescent="0.35">
      <c r="B14" s="28" t="s">
        <v>12</v>
      </c>
      <c r="C14" s="38">
        <v>8.3061989970935599</v>
      </c>
      <c r="D14" s="38">
        <v>8.2965071196579405</v>
      </c>
      <c r="E14" s="38">
        <v>8.2963817606391501</v>
      </c>
      <c r="F14" s="38">
        <v>8.1349343338649795</v>
      </c>
      <c r="G14" s="38">
        <v>8.2008581467528892</v>
      </c>
      <c r="H14" s="39">
        <v>8.4494810742134892</v>
      </c>
      <c r="I14" s="38">
        <v>8.4232479863619698</v>
      </c>
      <c r="J14" s="38">
        <v>8.4375821154878796</v>
      </c>
      <c r="K14" s="38">
        <v>8.3913215536353292</v>
      </c>
      <c r="L14" s="38">
        <v>8.3577228031255295</v>
      </c>
      <c r="M14" s="39">
        <v>8.4479342566973408</v>
      </c>
      <c r="N14" s="38">
        <v>8.4348061119651998</v>
      </c>
      <c r="O14" s="38">
        <v>8.3990681272079097</v>
      </c>
      <c r="P14" s="38">
        <v>8.4098763599057094</v>
      </c>
      <c r="Q14" s="49">
        <v>8.3649947907738191</v>
      </c>
      <c r="R14" s="39">
        <v>8.2892793956633692</v>
      </c>
      <c r="S14" s="38">
        <v>8.2462424499538791</v>
      </c>
      <c r="T14" s="38">
        <v>8.2454729606524406</v>
      </c>
      <c r="U14" s="38">
        <v>8.2679785520312592</v>
      </c>
      <c r="V14" s="49">
        <v>8.3038360585685496</v>
      </c>
    </row>
    <row r="15" spans="2:22" x14ac:dyDescent="0.35">
      <c r="B15" s="28" t="s">
        <v>13</v>
      </c>
      <c r="C15" s="38">
        <v>7.8620000000000001</v>
      </c>
      <c r="D15" s="38">
        <v>8.1020000000000003</v>
      </c>
      <c r="E15" s="38">
        <v>8.0820000000000007</v>
      </c>
      <c r="F15" s="38">
        <v>7.9279999999999999</v>
      </c>
      <c r="G15" s="38">
        <v>7.9550000000000001</v>
      </c>
      <c r="H15" s="39">
        <v>7.9619999999999997</v>
      </c>
      <c r="I15" s="38">
        <v>8.0120000000000005</v>
      </c>
      <c r="J15" s="38">
        <v>8.0020000000000007</v>
      </c>
      <c r="K15" s="38">
        <v>7.9219999999999997</v>
      </c>
      <c r="L15" s="38">
        <v>7.9619999999999997</v>
      </c>
      <c r="M15" s="39">
        <v>7.7549999999999999</v>
      </c>
      <c r="N15" s="38">
        <v>7.8620000000000001</v>
      </c>
      <c r="O15" s="38">
        <v>7.8620000000000001</v>
      </c>
      <c r="P15" s="38">
        <v>7.8479999999999999</v>
      </c>
      <c r="Q15" s="49">
        <v>7.835</v>
      </c>
      <c r="R15" s="39">
        <v>7.5910000000000002</v>
      </c>
      <c r="S15" s="38">
        <v>7.5410000000000004</v>
      </c>
      <c r="T15" s="38">
        <v>7.5709999999999997</v>
      </c>
      <c r="U15" s="38">
        <v>7.5549999999999997</v>
      </c>
      <c r="V15" s="49">
        <v>7.556</v>
      </c>
    </row>
    <row r="16" spans="2:22" x14ac:dyDescent="0.35">
      <c r="B16" s="28" t="s">
        <v>14</v>
      </c>
      <c r="C16" s="38">
        <v>8.3030000000000008</v>
      </c>
      <c r="D16" s="38">
        <v>8.1419999999999995</v>
      </c>
      <c r="E16" s="38">
        <v>8.1620000000000008</v>
      </c>
      <c r="F16" s="38">
        <v>8.0649999999999995</v>
      </c>
      <c r="G16" s="38">
        <v>8.1530000000000005</v>
      </c>
      <c r="H16" s="39">
        <v>8.2129999999999992</v>
      </c>
      <c r="I16" s="38">
        <v>8.1519999999999992</v>
      </c>
      <c r="J16" s="38">
        <v>8.1820000000000004</v>
      </c>
      <c r="K16" s="38">
        <v>8.1219999999999999</v>
      </c>
      <c r="L16" s="38">
        <v>8.0619999999999994</v>
      </c>
      <c r="M16" s="39">
        <v>7.9820000000000002</v>
      </c>
      <c r="N16" s="38">
        <v>7.9619999999999997</v>
      </c>
      <c r="O16" s="38">
        <v>7.9480000000000004</v>
      </c>
      <c r="P16" s="38">
        <v>7.9480000000000004</v>
      </c>
      <c r="Q16" s="49">
        <v>7.8879999999999999</v>
      </c>
      <c r="R16" s="39">
        <v>7.7309999999999999</v>
      </c>
      <c r="S16" s="38">
        <v>7.6760000000000002</v>
      </c>
      <c r="T16" s="38">
        <v>7.6909999999999998</v>
      </c>
      <c r="U16" s="38">
        <v>7.73</v>
      </c>
      <c r="V16" s="49">
        <v>7.7709999999999999</v>
      </c>
    </row>
    <row r="17" spans="2:22" x14ac:dyDescent="0.35">
      <c r="B17" s="28" t="s">
        <v>15</v>
      </c>
      <c r="C17" s="38">
        <v>8.5229999999999997</v>
      </c>
      <c r="D17" s="38">
        <v>8.5839999999999996</v>
      </c>
      <c r="E17" s="38">
        <v>8.423</v>
      </c>
      <c r="F17" s="38">
        <v>8.5359999999999996</v>
      </c>
      <c r="G17" s="38">
        <v>8.49</v>
      </c>
      <c r="H17" s="39">
        <v>8.3130000000000006</v>
      </c>
      <c r="I17" s="38">
        <v>8.423</v>
      </c>
      <c r="J17" s="38">
        <v>8.3629999999999995</v>
      </c>
      <c r="K17" s="38">
        <v>8.3629999999999995</v>
      </c>
      <c r="L17" s="38">
        <v>8.2430000000000003</v>
      </c>
      <c r="M17" s="39">
        <v>8.1560000000000006</v>
      </c>
      <c r="N17" s="38">
        <v>8.1560000000000006</v>
      </c>
      <c r="O17" s="38">
        <v>8.1159999999999997</v>
      </c>
      <c r="P17" s="38">
        <v>8.0890000000000004</v>
      </c>
      <c r="Q17" s="49">
        <v>8.0749999999999993</v>
      </c>
      <c r="R17" s="39">
        <v>7.9619999999999997</v>
      </c>
      <c r="S17" s="38">
        <v>8.0719999999999992</v>
      </c>
      <c r="T17" s="38">
        <v>7.9169999999999998</v>
      </c>
      <c r="U17" s="38">
        <v>7.9</v>
      </c>
      <c r="V17" s="49">
        <v>7.9219999999999997</v>
      </c>
    </row>
    <row r="18" spans="2:22" x14ac:dyDescent="0.35">
      <c r="B18" s="40" t="s">
        <v>4</v>
      </c>
      <c r="C18" s="41">
        <f>+C11/C10</f>
        <v>1.6839999999999999</v>
      </c>
      <c r="D18" s="41">
        <f>+D11/D10</f>
        <v>2.64</v>
      </c>
      <c r="E18" s="41">
        <f>+E11/E10</f>
        <v>3.0779999999999998</v>
      </c>
      <c r="F18" s="41">
        <f t="shared" ref="F18:V18" si="2">+F11/F10</f>
        <v>3.6426666666666665</v>
      </c>
      <c r="G18" s="41">
        <f t="shared" si="2"/>
        <v>1.3193333333333332</v>
      </c>
      <c r="H18" s="42">
        <f t="shared" si="2"/>
        <v>1.3816901408450704</v>
      </c>
      <c r="I18" s="41">
        <f t="shared" si="2"/>
        <v>2.2338028169014086</v>
      </c>
      <c r="J18" s="41">
        <f t="shared" si="2"/>
        <v>1.6247887323943662</v>
      </c>
      <c r="K18" s="41">
        <f t="shared" si="2"/>
        <v>1.9087323943661971</v>
      </c>
      <c r="L18" s="41">
        <f t="shared" si="2"/>
        <v>1.8873239436619718</v>
      </c>
      <c r="M18" s="42">
        <f t="shared" si="2"/>
        <v>1.8889130434782608</v>
      </c>
      <c r="N18" s="41">
        <f t="shared" si="2"/>
        <v>2.3506521739130433</v>
      </c>
      <c r="O18" s="41">
        <f t="shared" si="2"/>
        <v>2.3119565217391305</v>
      </c>
      <c r="P18" s="41">
        <f t="shared" si="2"/>
        <v>2.2165217391304348</v>
      </c>
      <c r="Q18" s="50">
        <f>+Q11/Q10</f>
        <v>2.3102173913043478</v>
      </c>
      <c r="R18" s="42">
        <f t="shared" si="2"/>
        <v>1.726734693877551</v>
      </c>
      <c r="S18" s="41">
        <f t="shared" si="2"/>
        <v>2.4848979591836735</v>
      </c>
      <c r="T18" s="41">
        <f t="shared" si="2"/>
        <v>1.4920408163265306</v>
      </c>
      <c r="U18" s="41">
        <f t="shared" si="2"/>
        <v>1.5410204081632652</v>
      </c>
      <c r="V18" s="50">
        <f t="shared" si="2"/>
        <v>1.4038775510204082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D765-3E4A-4D31-97C7-8798119D2104}">
  <dimension ref="B2:V19"/>
  <sheetViews>
    <sheetView showGridLines="0" zoomScale="90" zoomScaleNormal="90" workbookViewId="0">
      <selection activeCell="R13" sqref="R13:U13"/>
    </sheetView>
  </sheetViews>
  <sheetFormatPr defaultRowHeight="14.5" x14ac:dyDescent="0.35"/>
  <cols>
    <col min="2" max="2" width="28" customWidth="1"/>
    <col min="3" max="3" width="9.7265625" customWidth="1"/>
    <col min="7" max="7" width="8.7265625" hidden="1" customWidth="1"/>
    <col min="12" max="12" width="8.7265625" hidden="1" customWidth="1"/>
    <col min="17" max="17" width="8.7265625" hidden="1" customWidth="1"/>
    <col min="21" max="21" width="9" style="65" bestFit="1" customWidth="1"/>
    <col min="22" max="22" width="9" hidden="1" customWidth="1"/>
  </cols>
  <sheetData>
    <row r="2" spans="2:22" ht="18" x14ac:dyDescent="0.4">
      <c r="B2" s="68" t="s">
        <v>39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2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8"/>
    </row>
    <row r="4" spans="2:22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47"/>
    </row>
    <row r="5" spans="2:22" x14ac:dyDescent="0.35">
      <c r="B5" s="28" t="s">
        <v>0</v>
      </c>
      <c r="C5" s="32">
        <v>45572</v>
      </c>
      <c r="D5" s="32">
        <v>45579</v>
      </c>
      <c r="E5" s="32">
        <v>45586</v>
      </c>
      <c r="F5" s="32">
        <v>45593</v>
      </c>
      <c r="G5" s="32">
        <v>45565</v>
      </c>
      <c r="H5" s="33">
        <f t="shared" ref="H5:V5" si="0">C5</f>
        <v>45572</v>
      </c>
      <c r="I5" s="32">
        <f t="shared" si="0"/>
        <v>45579</v>
      </c>
      <c r="J5" s="32">
        <f t="shared" si="0"/>
        <v>45586</v>
      </c>
      <c r="K5" s="32">
        <f t="shared" si="0"/>
        <v>45593</v>
      </c>
      <c r="L5" s="32">
        <f t="shared" si="0"/>
        <v>45565</v>
      </c>
      <c r="M5" s="33">
        <f t="shared" si="0"/>
        <v>45572</v>
      </c>
      <c r="N5" s="32">
        <f t="shared" si="0"/>
        <v>45579</v>
      </c>
      <c r="O5" s="32">
        <f t="shared" si="0"/>
        <v>45586</v>
      </c>
      <c r="P5" s="32">
        <f t="shared" si="0"/>
        <v>45593</v>
      </c>
      <c r="Q5" s="45">
        <f t="shared" si="0"/>
        <v>45565</v>
      </c>
      <c r="R5" s="33">
        <f t="shared" si="0"/>
        <v>45572</v>
      </c>
      <c r="S5" s="32">
        <f t="shared" si="0"/>
        <v>45579</v>
      </c>
      <c r="T5" s="32">
        <f t="shared" si="0"/>
        <v>45586</v>
      </c>
      <c r="U5" s="32">
        <f t="shared" si="0"/>
        <v>45593</v>
      </c>
      <c r="V5" s="45">
        <f t="shared" si="0"/>
        <v>45565</v>
      </c>
    </row>
    <row r="6" spans="2:22" x14ac:dyDescent="0.35">
      <c r="B6" s="28" t="s">
        <v>1</v>
      </c>
      <c r="C6" s="32">
        <f t="shared" ref="C6:S6" si="1">C5+2</f>
        <v>45574</v>
      </c>
      <c r="D6" s="32">
        <f t="shared" si="1"/>
        <v>45581</v>
      </c>
      <c r="E6" s="32">
        <f>E5+2</f>
        <v>45588</v>
      </c>
      <c r="F6" s="32">
        <f>F5+2</f>
        <v>45595</v>
      </c>
      <c r="G6" s="32">
        <f>G5+2</f>
        <v>45567</v>
      </c>
      <c r="H6" s="33">
        <f t="shared" si="1"/>
        <v>45574</v>
      </c>
      <c r="I6" s="32">
        <f t="shared" si="1"/>
        <v>45581</v>
      </c>
      <c r="J6" s="32">
        <f>J5+2</f>
        <v>45588</v>
      </c>
      <c r="K6" s="32">
        <f>K5+2</f>
        <v>45595</v>
      </c>
      <c r="L6" s="32">
        <f>L5+2</f>
        <v>45567</v>
      </c>
      <c r="M6" s="33">
        <f t="shared" si="1"/>
        <v>45574</v>
      </c>
      <c r="N6" s="32">
        <f t="shared" si="1"/>
        <v>45581</v>
      </c>
      <c r="O6" s="32">
        <f>O5+2</f>
        <v>45588</v>
      </c>
      <c r="P6" s="32">
        <f>P5+2</f>
        <v>45595</v>
      </c>
      <c r="Q6" s="45">
        <f>Q5+2</f>
        <v>45567</v>
      </c>
      <c r="R6" s="33">
        <f t="shared" si="1"/>
        <v>45574</v>
      </c>
      <c r="S6" s="32">
        <f t="shared" si="1"/>
        <v>45581</v>
      </c>
      <c r="T6" s="32">
        <f>T5+2</f>
        <v>45588</v>
      </c>
      <c r="U6" s="32">
        <f>U5+2</f>
        <v>45595</v>
      </c>
      <c r="V6" s="45">
        <f>V5+2</f>
        <v>45567</v>
      </c>
    </row>
    <row r="7" spans="2:22" x14ac:dyDescent="0.35">
      <c r="B7" s="28" t="s">
        <v>10</v>
      </c>
      <c r="C7" s="34">
        <f>C6+91</f>
        <v>45665</v>
      </c>
      <c r="D7" s="34">
        <f>D6+91</f>
        <v>45672</v>
      </c>
      <c r="E7" s="34">
        <f>E6+91</f>
        <v>45679</v>
      </c>
      <c r="F7" s="34">
        <f>F6+91</f>
        <v>45686</v>
      </c>
      <c r="G7" s="34">
        <f>G6+91</f>
        <v>45658</v>
      </c>
      <c r="H7" s="35">
        <f>H6+182</f>
        <v>45756</v>
      </c>
      <c r="I7" s="34">
        <f>I6+182</f>
        <v>45763</v>
      </c>
      <c r="J7" s="34">
        <f>J6+182</f>
        <v>45770</v>
      </c>
      <c r="K7" s="34">
        <f>K6+182</f>
        <v>45777</v>
      </c>
      <c r="L7" s="34">
        <f>L6+184</f>
        <v>45751</v>
      </c>
      <c r="M7" s="35">
        <f>M6+273</f>
        <v>45847</v>
      </c>
      <c r="N7" s="34">
        <f>N6+273</f>
        <v>45854</v>
      </c>
      <c r="O7" s="34">
        <f>O6+273</f>
        <v>45861</v>
      </c>
      <c r="P7" s="34">
        <f>P6+273</f>
        <v>45868</v>
      </c>
      <c r="Q7" s="46">
        <f>Q6+273</f>
        <v>45840</v>
      </c>
      <c r="R7" s="35">
        <f>R6+364</f>
        <v>45938</v>
      </c>
      <c r="S7" s="34">
        <f>S6+364</f>
        <v>45945</v>
      </c>
      <c r="T7" s="34">
        <f>T6+364</f>
        <v>45952</v>
      </c>
      <c r="U7" s="34">
        <f>U6+364</f>
        <v>45959</v>
      </c>
      <c r="V7" s="46">
        <f>V6+364</f>
        <v>45931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31"/>
      <c r="S8" s="29"/>
      <c r="T8" s="29"/>
      <c r="U8" s="29"/>
      <c r="V8" s="47"/>
    </row>
    <row r="9" spans="2:22" x14ac:dyDescent="0.35">
      <c r="B9" s="28" t="s">
        <v>5</v>
      </c>
      <c r="C9" s="66">
        <v>1500</v>
      </c>
      <c r="D9" s="37">
        <v>1500</v>
      </c>
      <c r="E9" s="37">
        <v>1500</v>
      </c>
      <c r="F9" s="37">
        <v>1500</v>
      </c>
      <c r="G9" s="37"/>
      <c r="H9" s="36">
        <v>3550</v>
      </c>
      <c r="I9" s="37">
        <v>3550</v>
      </c>
      <c r="J9" s="37">
        <v>3550</v>
      </c>
      <c r="K9" s="37">
        <v>3550</v>
      </c>
      <c r="L9" s="37"/>
      <c r="M9" s="36">
        <v>4600</v>
      </c>
      <c r="N9" s="37">
        <v>4600</v>
      </c>
      <c r="O9" s="37">
        <v>4600</v>
      </c>
      <c r="P9" s="37">
        <v>4600</v>
      </c>
      <c r="Q9" s="48"/>
      <c r="R9" s="36">
        <v>4900</v>
      </c>
      <c r="S9" s="37">
        <v>4900</v>
      </c>
      <c r="T9" s="37">
        <v>4900</v>
      </c>
      <c r="U9" s="37">
        <v>4900</v>
      </c>
      <c r="V9" s="48"/>
    </row>
    <row r="10" spans="2:22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7"/>
      <c r="H10" s="36">
        <v>3550</v>
      </c>
      <c r="I10" s="37">
        <v>3550</v>
      </c>
      <c r="J10" s="37">
        <v>3550</v>
      </c>
      <c r="K10" s="37">
        <v>3550</v>
      </c>
      <c r="L10" s="37"/>
      <c r="M10" s="36">
        <v>4600</v>
      </c>
      <c r="N10" s="37">
        <v>4600</v>
      </c>
      <c r="O10" s="37">
        <v>4600</v>
      </c>
      <c r="P10" s="37">
        <v>4600</v>
      </c>
      <c r="Q10" s="48">
        <v>4600</v>
      </c>
      <c r="R10" s="36">
        <v>4900</v>
      </c>
      <c r="S10" s="37">
        <v>4900</v>
      </c>
      <c r="T10" s="37">
        <v>4900</v>
      </c>
      <c r="U10" s="37">
        <v>4900</v>
      </c>
      <c r="V10" s="48"/>
    </row>
    <row r="11" spans="2:22" x14ac:dyDescent="0.35">
      <c r="B11" s="28" t="s">
        <v>3</v>
      </c>
      <c r="C11" s="37">
        <v>3706</v>
      </c>
      <c r="D11" s="37">
        <v>5326</v>
      </c>
      <c r="E11" s="37">
        <v>5359</v>
      </c>
      <c r="F11" s="37">
        <v>3593</v>
      </c>
      <c r="G11" s="37"/>
      <c r="H11" s="36">
        <v>8277</v>
      </c>
      <c r="I11" s="37">
        <v>4963</v>
      </c>
      <c r="J11" s="37">
        <v>7732</v>
      </c>
      <c r="K11" s="37">
        <v>6486</v>
      </c>
      <c r="L11" s="37"/>
      <c r="M11" s="36">
        <v>8488</v>
      </c>
      <c r="N11" s="37">
        <v>13587</v>
      </c>
      <c r="O11" s="37">
        <v>13135</v>
      </c>
      <c r="P11" s="37">
        <v>14262</v>
      </c>
      <c r="Q11" s="48">
        <v>10627</v>
      </c>
      <c r="R11" s="36">
        <v>10236</v>
      </c>
      <c r="S11" s="37">
        <v>10232</v>
      </c>
      <c r="T11" s="37">
        <v>8166</v>
      </c>
      <c r="U11" s="37">
        <v>14765</v>
      </c>
      <c r="V11" s="48"/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47"/>
    </row>
    <row r="13" spans="2:22" x14ac:dyDescent="0.35">
      <c r="B13" s="28" t="s">
        <v>11</v>
      </c>
      <c r="C13" s="38">
        <v>8.0120000000000005</v>
      </c>
      <c r="D13" s="38">
        <v>8.0120000000000005</v>
      </c>
      <c r="E13" s="38">
        <v>7.9909999999999997</v>
      </c>
      <c r="F13" s="38">
        <v>7.9749999999999996</v>
      </c>
      <c r="G13" s="38"/>
      <c r="H13" s="39">
        <v>8.0180000000000007</v>
      </c>
      <c r="I13" s="38">
        <v>8.0500000000000007</v>
      </c>
      <c r="J13" s="38">
        <v>8.0389999999999997</v>
      </c>
      <c r="K13" s="38">
        <v>8.0579999999999998</v>
      </c>
      <c r="L13" s="38"/>
      <c r="M13" s="39">
        <v>7.91</v>
      </c>
      <c r="N13" s="38">
        <v>7.8959999999999999</v>
      </c>
      <c r="O13" s="38">
        <v>7.8819999999999997</v>
      </c>
      <c r="P13" s="38">
        <v>7.8659999999999997</v>
      </c>
      <c r="Q13" s="49">
        <v>7.8719999999999999</v>
      </c>
      <c r="R13" s="39">
        <v>7.64</v>
      </c>
      <c r="S13" s="38">
        <v>7.6360000000000001</v>
      </c>
      <c r="T13" s="38">
        <v>7.6779999999999999</v>
      </c>
      <c r="U13" s="38">
        <v>7.6589999999999998</v>
      </c>
      <c r="V13" s="49" t="s">
        <v>38</v>
      </c>
    </row>
    <row r="14" spans="2:22" x14ac:dyDescent="0.35">
      <c r="B14" s="28" t="s">
        <v>12</v>
      </c>
      <c r="C14" s="38">
        <v>8.1757801730025399</v>
      </c>
      <c r="D14" s="38">
        <v>8.18</v>
      </c>
      <c r="E14" s="38">
        <v>8.1533971199820598</v>
      </c>
      <c r="F14" s="38">
        <v>8.1370220154480108</v>
      </c>
      <c r="G14" s="38"/>
      <c r="H14" s="39">
        <v>8.3523511748081596</v>
      </c>
      <c r="I14" s="38">
        <v>8.39</v>
      </c>
      <c r="J14" s="38">
        <v>8.3747470593073903</v>
      </c>
      <c r="K14" s="38">
        <v>8.3953631810359592</v>
      </c>
      <c r="L14" s="38"/>
      <c r="M14" s="39">
        <v>8.4075818735766994</v>
      </c>
      <c r="N14" s="38">
        <v>8.3917281793040992</v>
      </c>
      <c r="O14" s="38">
        <v>8.3754890954295291</v>
      </c>
      <c r="P14" s="38">
        <v>8.3575310501004196</v>
      </c>
      <c r="Q14" s="49">
        <v>8.3649947907738191</v>
      </c>
      <c r="R14" s="39">
        <v>8.2695813670104599</v>
      </c>
      <c r="S14" s="38">
        <v>8.26</v>
      </c>
      <c r="T14" s="38">
        <v>8.3147365318108797</v>
      </c>
      <c r="U14" s="38">
        <v>8.2929184143620596</v>
      </c>
      <c r="V14" s="49">
        <v>8.3038360585685496</v>
      </c>
    </row>
    <row r="15" spans="2:22" x14ac:dyDescent="0.35">
      <c r="B15" s="28" t="s">
        <v>13</v>
      </c>
      <c r="C15" s="38">
        <v>7.9420000000000002</v>
      </c>
      <c r="D15" s="38">
        <v>7.9420000000000002</v>
      </c>
      <c r="E15" s="38">
        <v>7.8410000000000002</v>
      </c>
      <c r="F15" s="38">
        <v>7.9619999999999997</v>
      </c>
      <c r="G15" s="38"/>
      <c r="H15" s="39">
        <v>7.9720000000000004</v>
      </c>
      <c r="I15" s="38">
        <v>7.992</v>
      </c>
      <c r="J15" s="38">
        <v>7.9720000000000004</v>
      </c>
      <c r="K15" s="38">
        <v>7.992</v>
      </c>
      <c r="L15" s="38"/>
      <c r="M15" s="39">
        <v>7.8150000000000004</v>
      </c>
      <c r="N15" s="38">
        <v>7.8620000000000001</v>
      </c>
      <c r="O15" s="38">
        <v>7.8150000000000004</v>
      </c>
      <c r="P15" s="38">
        <v>7.8079999999999998</v>
      </c>
      <c r="Q15" s="49">
        <v>7.835</v>
      </c>
      <c r="R15" s="39">
        <v>7.556</v>
      </c>
      <c r="S15" s="38">
        <v>7.5810000000000004</v>
      </c>
      <c r="T15" s="38">
        <v>7.5810000000000004</v>
      </c>
      <c r="U15" s="38">
        <v>7.6210000000000004</v>
      </c>
      <c r="V15" s="49" t="s">
        <v>35</v>
      </c>
    </row>
    <row r="16" spans="2:22" x14ac:dyDescent="0.35">
      <c r="B16" s="28" t="s">
        <v>14</v>
      </c>
      <c r="C16" s="38">
        <v>8.0419999999999998</v>
      </c>
      <c r="D16" s="38">
        <v>8.0419999999999998</v>
      </c>
      <c r="E16" s="38">
        <v>8.0020000000000007</v>
      </c>
      <c r="F16" s="38">
        <v>8.0020000000000007</v>
      </c>
      <c r="G16" s="38"/>
      <c r="H16" s="39">
        <v>8.0519999999999996</v>
      </c>
      <c r="I16" s="38">
        <v>8.1219999999999999</v>
      </c>
      <c r="J16" s="38">
        <v>8.0820000000000007</v>
      </c>
      <c r="K16" s="38">
        <v>8.1120000000000001</v>
      </c>
      <c r="L16" s="38"/>
      <c r="M16" s="39">
        <v>7.9480000000000004</v>
      </c>
      <c r="N16" s="38">
        <v>7.9279999999999999</v>
      </c>
      <c r="O16" s="38">
        <v>7.9080000000000004</v>
      </c>
      <c r="P16" s="38">
        <v>7.8949999999999996</v>
      </c>
      <c r="Q16" s="49">
        <v>7.8879999999999999</v>
      </c>
      <c r="R16" s="39">
        <v>7.7610000000000001</v>
      </c>
      <c r="S16" s="38">
        <v>7.7409999999999997</v>
      </c>
      <c r="T16" s="38">
        <v>7.766</v>
      </c>
      <c r="U16" s="38">
        <v>7.6909999999999998</v>
      </c>
      <c r="V16" s="49" t="s">
        <v>36</v>
      </c>
    </row>
    <row r="17" spans="2:22" x14ac:dyDescent="0.35">
      <c r="B17" s="28" t="s">
        <v>15</v>
      </c>
      <c r="C17" s="38">
        <v>8.5429999999999993</v>
      </c>
      <c r="D17" s="38">
        <v>8.2629999999999999</v>
      </c>
      <c r="E17" s="38">
        <v>8.2230000000000008</v>
      </c>
      <c r="F17" s="38">
        <v>8.2230000000000008</v>
      </c>
      <c r="G17" s="38"/>
      <c r="H17" s="39">
        <v>8.3330000000000002</v>
      </c>
      <c r="I17" s="38">
        <v>8.2430000000000003</v>
      </c>
      <c r="J17" s="38">
        <v>8.343</v>
      </c>
      <c r="K17" s="38">
        <v>8.2430000000000003</v>
      </c>
      <c r="L17" s="38"/>
      <c r="M17" s="39">
        <v>8.2889999999999997</v>
      </c>
      <c r="N17" s="38">
        <v>8.1560000000000006</v>
      </c>
      <c r="O17" s="38">
        <v>8.1289999999999996</v>
      </c>
      <c r="P17" s="38">
        <v>8.1289999999999996</v>
      </c>
      <c r="Q17" s="49">
        <v>8.0749999999999993</v>
      </c>
      <c r="R17" s="39">
        <v>8.2230000000000008</v>
      </c>
      <c r="S17" s="38">
        <v>8.0220000000000002</v>
      </c>
      <c r="T17" s="38">
        <v>7.9720000000000004</v>
      </c>
      <c r="U17" s="38">
        <v>8.0719999999999992</v>
      </c>
      <c r="V17" s="49" t="s">
        <v>37</v>
      </c>
    </row>
    <row r="18" spans="2:22" x14ac:dyDescent="0.35">
      <c r="B18" s="40" t="s">
        <v>4</v>
      </c>
      <c r="C18" s="41">
        <f>+C11/C10</f>
        <v>2.4706666666666668</v>
      </c>
      <c r="D18" s="41">
        <f>+D11/D10</f>
        <v>3.5506666666666669</v>
      </c>
      <c r="E18" s="41">
        <f>+E11/E10</f>
        <v>3.5726666666666667</v>
      </c>
      <c r="F18" s="41">
        <f t="shared" ref="F18:V18" si="2">+F11/F10</f>
        <v>2.3953333333333333</v>
      </c>
      <c r="G18" s="41" t="e">
        <f t="shared" si="2"/>
        <v>#DIV/0!</v>
      </c>
      <c r="H18" s="42">
        <f t="shared" si="2"/>
        <v>2.3315492957746478</v>
      </c>
      <c r="I18" s="41">
        <f t="shared" si="2"/>
        <v>1.3980281690140846</v>
      </c>
      <c r="J18" s="41">
        <f t="shared" si="2"/>
        <v>2.1780281690140844</v>
      </c>
      <c r="K18" s="41">
        <f t="shared" si="2"/>
        <v>1.8270422535211268</v>
      </c>
      <c r="L18" s="41" t="e">
        <f t="shared" si="2"/>
        <v>#DIV/0!</v>
      </c>
      <c r="M18" s="42">
        <f t="shared" si="2"/>
        <v>1.8452173913043479</v>
      </c>
      <c r="N18" s="41">
        <f t="shared" si="2"/>
        <v>2.9536956521739128</v>
      </c>
      <c r="O18" s="41">
        <f t="shared" si="2"/>
        <v>2.8554347826086954</v>
      </c>
      <c r="P18" s="41">
        <f t="shared" si="2"/>
        <v>3.1004347826086955</v>
      </c>
      <c r="Q18" s="50">
        <f>+Q11/Q10</f>
        <v>2.3102173913043478</v>
      </c>
      <c r="R18" s="42">
        <f t="shared" si="2"/>
        <v>2.0889795918367349</v>
      </c>
      <c r="S18" s="41">
        <f t="shared" si="2"/>
        <v>2.0881632653061226</v>
      </c>
      <c r="T18" s="41">
        <f t="shared" si="2"/>
        <v>1.666530612244898</v>
      </c>
      <c r="U18" s="41">
        <f t="shared" si="2"/>
        <v>3.0132653061224488</v>
      </c>
      <c r="V18" s="50" t="e">
        <f t="shared" si="2"/>
        <v>#DIV/0!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6307-CFF8-44B2-ACEB-E2ADA479F41B}">
  <dimension ref="B2:V19"/>
  <sheetViews>
    <sheetView showGridLines="0" topLeftCell="A3" zoomScale="90" zoomScaleNormal="90" workbookViewId="0">
      <selection activeCell="C13" sqref="C13:Q17"/>
    </sheetView>
  </sheetViews>
  <sheetFormatPr defaultRowHeight="14.5" x14ac:dyDescent="0.35"/>
  <cols>
    <col min="2" max="2" width="28" customWidth="1"/>
    <col min="3" max="3" width="9.7265625" customWidth="1"/>
    <col min="7" max="7" width="8.7265625" hidden="1" customWidth="1"/>
    <col min="12" max="12" width="8.7265625" hidden="1" customWidth="1"/>
    <col min="17" max="17" width="8.7265625" hidden="1" customWidth="1"/>
    <col min="21" max="21" width="9" style="65" bestFit="1" customWidth="1"/>
    <col min="22" max="22" width="9" hidden="1" customWidth="1"/>
  </cols>
  <sheetData>
    <row r="2" spans="2:22" ht="18" x14ac:dyDescent="0.4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2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8"/>
    </row>
    <row r="4" spans="2:22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47"/>
    </row>
    <row r="5" spans="2:22" x14ac:dyDescent="0.35">
      <c r="B5" s="28" t="s">
        <v>0</v>
      </c>
      <c r="C5" s="32">
        <v>45600</v>
      </c>
      <c r="D5" s="32">
        <v>45607</v>
      </c>
      <c r="E5" s="32">
        <v>45614</v>
      </c>
      <c r="F5" s="32">
        <v>45621</v>
      </c>
      <c r="G5" s="32">
        <v>45565</v>
      </c>
      <c r="H5" s="33">
        <f t="shared" ref="H5:V5" si="0">C5</f>
        <v>45600</v>
      </c>
      <c r="I5" s="32">
        <f t="shared" si="0"/>
        <v>45607</v>
      </c>
      <c r="J5" s="32">
        <f t="shared" si="0"/>
        <v>45614</v>
      </c>
      <c r="K5" s="32">
        <f t="shared" si="0"/>
        <v>45621</v>
      </c>
      <c r="L5" s="32">
        <f t="shared" si="0"/>
        <v>45565</v>
      </c>
      <c r="M5" s="33">
        <f t="shared" si="0"/>
        <v>45600</v>
      </c>
      <c r="N5" s="32">
        <f t="shared" si="0"/>
        <v>45607</v>
      </c>
      <c r="O5" s="32">
        <f t="shared" si="0"/>
        <v>45614</v>
      </c>
      <c r="P5" s="32">
        <f t="shared" si="0"/>
        <v>45621</v>
      </c>
      <c r="Q5" s="45">
        <f t="shared" si="0"/>
        <v>45565</v>
      </c>
      <c r="R5" s="33">
        <f t="shared" si="0"/>
        <v>45600</v>
      </c>
      <c r="S5" s="32">
        <f t="shared" si="0"/>
        <v>45607</v>
      </c>
      <c r="T5" s="32">
        <f t="shared" si="0"/>
        <v>45614</v>
      </c>
      <c r="U5" s="32">
        <f t="shared" si="0"/>
        <v>45621</v>
      </c>
      <c r="V5" s="45">
        <f t="shared" si="0"/>
        <v>45565</v>
      </c>
    </row>
    <row r="6" spans="2:22" x14ac:dyDescent="0.35">
      <c r="B6" s="28" t="s">
        <v>1</v>
      </c>
      <c r="C6" s="32">
        <f t="shared" ref="C6:S6" si="1">C5+2</f>
        <v>45602</v>
      </c>
      <c r="D6" s="32">
        <f t="shared" si="1"/>
        <v>45609</v>
      </c>
      <c r="E6" s="32">
        <f>E5+2</f>
        <v>45616</v>
      </c>
      <c r="F6" s="32">
        <f>F5+2</f>
        <v>45623</v>
      </c>
      <c r="G6" s="32">
        <f>G5+2</f>
        <v>45567</v>
      </c>
      <c r="H6" s="33">
        <f t="shared" si="1"/>
        <v>45602</v>
      </c>
      <c r="I6" s="32">
        <f t="shared" si="1"/>
        <v>45609</v>
      </c>
      <c r="J6" s="32">
        <f>J5+2</f>
        <v>45616</v>
      </c>
      <c r="K6" s="32">
        <f>K5+2</f>
        <v>45623</v>
      </c>
      <c r="L6" s="32">
        <f>L5+2</f>
        <v>45567</v>
      </c>
      <c r="M6" s="33">
        <f t="shared" si="1"/>
        <v>45602</v>
      </c>
      <c r="N6" s="32">
        <f t="shared" si="1"/>
        <v>45609</v>
      </c>
      <c r="O6" s="32">
        <f>O5+2</f>
        <v>45616</v>
      </c>
      <c r="P6" s="32">
        <f>P5+2</f>
        <v>45623</v>
      </c>
      <c r="Q6" s="45">
        <f>Q5+2</f>
        <v>45567</v>
      </c>
      <c r="R6" s="33">
        <f t="shared" si="1"/>
        <v>45602</v>
      </c>
      <c r="S6" s="32">
        <f t="shared" si="1"/>
        <v>45609</v>
      </c>
      <c r="T6" s="32">
        <f>T5+2</f>
        <v>45616</v>
      </c>
      <c r="U6" s="32">
        <f>U5+2</f>
        <v>45623</v>
      </c>
      <c r="V6" s="45">
        <f>V5+2</f>
        <v>45567</v>
      </c>
    </row>
    <row r="7" spans="2:22" x14ac:dyDescent="0.35">
      <c r="B7" s="28" t="s">
        <v>10</v>
      </c>
      <c r="C7" s="34">
        <f>C6+91</f>
        <v>45693</v>
      </c>
      <c r="D7" s="34">
        <f>D6+91</f>
        <v>45700</v>
      </c>
      <c r="E7" s="34">
        <f>E6+91</f>
        <v>45707</v>
      </c>
      <c r="F7" s="34">
        <f>F6+91</f>
        <v>45714</v>
      </c>
      <c r="G7" s="34">
        <f>G6+91</f>
        <v>45658</v>
      </c>
      <c r="H7" s="35">
        <f>H6+182</f>
        <v>45784</v>
      </c>
      <c r="I7" s="34">
        <f>I6+182</f>
        <v>45791</v>
      </c>
      <c r="J7" s="34">
        <f>J6+182</f>
        <v>45798</v>
      </c>
      <c r="K7" s="34">
        <f>K6+182</f>
        <v>45805</v>
      </c>
      <c r="L7" s="34">
        <f>L6+184</f>
        <v>45751</v>
      </c>
      <c r="M7" s="35">
        <f>M6+273</f>
        <v>45875</v>
      </c>
      <c r="N7" s="34">
        <f>N6+273</f>
        <v>45882</v>
      </c>
      <c r="O7" s="34">
        <f>O6+273</f>
        <v>45889</v>
      </c>
      <c r="P7" s="34">
        <f>P6+273</f>
        <v>45896</v>
      </c>
      <c r="Q7" s="46">
        <f>Q6+273</f>
        <v>45840</v>
      </c>
      <c r="R7" s="35">
        <f>R6+364</f>
        <v>45966</v>
      </c>
      <c r="S7" s="34">
        <f>S6+364</f>
        <v>45973</v>
      </c>
      <c r="T7" s="34">
        <f>T6+364</f>
        <v>45980</v>
      </c>
      <c r="U7" s="34">
        <f>U6+364</f>
        <v>45987</v>
      </c>
      <c r="V7" s="46">
        <f>V6+364</f>
        <v>45931</v>
      </c>
    </row>
    <row r="8" spans="2:22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31"/>
      <c r="S8" s="29"/>
      <c r="T8" s="29"/>
      <c r="U8" s="29"/>
      <c r="V8" s="47"/>
    </row>
    <row r="9" spans="2:22" x14ac:dyDescent="0.35">
      <c r="B9" s="28" t="s">
        <v>5</v>
      </c>
      <c r="C9" s="66">
        <v>1500</v>
      </c>
      <c r="D9" s="37">
        <v>1500</v>
      </c>
      <c r="E9" s="37">
        <v>1500</v>
      </c>
      <c r="F9" s="37">
        <v>1500</v>
      </c>
      <c r="G9" s="37"/>
      <c r="H9" s="36">
        <v>3550</v>
      </c>
      <c r="I9" s="37">
        <v>3550</v>
      </c>
      <c r="J9" s="37">
        <v>3550</v>
      </c>
      <c r="K9" s="37">
        <v>3550</v>
      </c>
      <c r="L9" s="37"/>
      <c r="M9" s="36">
        <v>4600</v>
      </c>
      <c r="N9" s="37">
        <v>4600</v>
      </c>
      <c r="O9" s="37">
        <v>4600</v>
      </c>
      <c r="P9" s="37">
        <v>4600</v>
      </c>
      <c r="Q9" s="48"/>
      <c r="R9" s="36">
        <v>4900</v>
      </c>
      <c r="S9" s="37">
        <v>4900</v>
      </c>
      <c r="T9" s="37">
        <v>4900</v>
      </c>
      <c r="U9" s="37">
        <v>4900</v>
      </c>
      <c r="V9" s="48"/>
    </row>
    <row r="10" spans="2:22" x14ac:dyDescent="0.35">
      <c r="B10" s="28" t="s">
        <v>2</v>
      </c>
      <c r="C10" s="37">
        <v>1500</v>
      </c>
      <c r="D10" s="37">
        <v>1500</v>
      </c>
      <c r="E10" s="37">
        <v>1500</v>
      </c>
      <c r="F10" s="37">
        <v>1500</v>
      </c>
      <c r="G10" s="37"/>
      <c r="H10" s="36">
        <v>3550</v>
      </c>
      <c r="I10" s="37">
        <v>3550</v>
      </c>
      <c r="J10" s="37">
        <v>3550</v>
      </c>
      <c r="K10" s="37">
        <v>3550</v>
      </c>
      <c r="L10" s="37"/>
      <c r="M10" s="36">
        <v>4600</v>
      </c>
      <c r="N10" s="37">
        <v>4600</v>
      </c>
      <c r="O10" s="37">
        <v>4600</v>
      </c>
      <c r="P10" s="37">
        <v>4600</v>
      </c>
      <c r="Q10" s="48">
        <v>4600</v>
      </c>
      <c r="R10" s="36">
        <v>4900</v>
      </c>
      <c r="S10" s="37">
        <v>4900</v>
      </c>
      <c r="T10" s="37">
        <v>4900</v>
      </c>
      <c r="U10" s="37">
        <v>4900</v>
      </c>
      <c r="V10" s="48"/>
    </row>
    <row r="11" spans="2:22" x14ac:dyDescent="0.35">
      <c r="B11" s="28" t="s">
        <v>3</v>
      </c>
      <c r="C11" s="37">
        <v>3478</v>
      </c>
      <c r="D11" s="37">
        <v>3552</v>
      </c>
      <c r="E11" s="37">
        <v>3832</v>
      </c>
      <c r="F11" s="37">
        <v>3846</v>
      </c>
      <c r="G11" s="37"/>
      <c r="H11" s="36">
        <v>9632</v>
      </c>
      <c r="I11" s="37">
        <v>11205</v>
      </c>
      <c r="J11" s="37">
        <v>11208</v>
      </c>
      <c r="K11" s="37">
        <v>5097</v>
      </c>
      <c r="L11" s="37"/>
      <c r="M11" s="36">
        <v>8947</v>
      </c>
      <c r="N11" s="37">
        <v>7008</v>
      </c>
      <c r="O11" s="37">
        <v>7936</v>
      </c>
      <c r="P11" s="37">
        <v>12850</v>
      </c>
      <c r="Q11" s="48">
        <v>10627</v>
      </c>
      <c r="R11" s="36">
        <v>8966</v>
      </c>
      <c r="S11" s="37">
        <v>6550</v>
      </c>
      <c r="T11" s="37">
        <v>8665</v>
      </c>
      <c r="U11" s="37">
        <v>6560</v>
      </c>
      <c r="V11" s="48"/>
    </row>
    <row r="12" spans="2:22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47"/>
    </row>
    <row r="13" spans="2:22" x14ac:dyDescent="0.35">
      <c r="B13" s="28" t="s">
        <v>11</v>
      </c>
      <c r="C13" s="38">
        <v>7.98</v>
      </c>
      <c r="D13" s="38">
        <v>7.9530000000000003</v>
      </c>
      <c r="E13" s="38">
        <v>7.9370000000000003</v>
      </c>
      <c r="F13" s="38">
        <v>7.8070000000000004</v>
      </c>
      <c r="G13" s="38"/>
      <c r="H13" s="39">
        <v>8.0440000000000005</v>
      </c>
      <c r="I13" s="38">
        <v>8.01</v>
      </c>
      <c r="J13" s="38">
        <v>7.9889999999999999</v>
      </c>
      <c r="K13" s="38">
        <v>7.9530000000000003</v>
      </c>
      <c r="L13" s="38"/>
      <c r="M13" s="39">
        <v>7.8620000000000001</v>
      </c>
      <c r="N13" s="38">
        <v>7.8659999999999997</v>
      </c>
      <c r="O13" s="38">
        <v>7.8680000000000003</v>
      </c>
      <c r="P13" s="38">
        <v>7.7720000000000002</v>
      </c>
      <c r="Q13" s="49">
        <v>7.8719999999999999</v>
      </c>
      <c r="R13" s="39">
        <v>7.6689999999999996</v>
      </c>
      <c r="S13" s="38">
        <v>7.6890000000000001</v>
      </c>
      <c r="T13" s="38">
        <v>7.6970000000000001</v>
      </c>
      <c r="U13" s="38">
        <v>7.6929999999999996</v>
      </c>
      <c r="V13" s="49" t="s">
        <v>38</v>
      </c>
    </row>
    <row r="14" spans="2:22" x14ac:dyDescent="0.35">
      <c r="B14" s="28" t="s">
        <v>12</v>
      </c>
      <c r="C14" s="38">
        <v>8.14198381907139</v>
      </c>
      <c r="D14" s="38">
        <v>8.1140294886026396</v>
      </c>
      <c r="E14" s="38">
        <v>8.0974501970110406</v>
      </c>
      <c r="F14" s="38">
        <v>7.9624473239420404</v>
      </c>
      <c r="G14" s="38"/>
      <c r="H14" s="39">
        <v>8.3803539620268506</v>
      </c>
      <c r="I14" s="38">
        <v>8.3435733867842004</v>
      </c>
      <c r="J14" s="38">
        <v>8.3206861180174805</v>
      </c>
      <c r="K14" s="38">
        <v>8.2816747621512903</v>
      </c>
      <c r="L14" s="38"/>
      <c r="M14" s="39">
        <v>8.3532581814861295</v>
      </c>
      <c r="N14" s="38">
        <v>8.3573267930917901</v>
      </c>
      <c r="O14" s="38">
        <v>8.3601683971631306</v>
      </c>
      <c r="P14" s="38">
        <v>8.2515776259157096</v>
      </c>
      <c r="Q14" s="49">
        <v>8.3649947907738191</v>
      </c>
      <c r="R14" s="39">
        <v>8.3036113922746306</v>
      </c>
      <c r="S14" s="38">
        <v>8.3280461646273203</v>
      </c>
      <c r="T14" s="38">
        <v>8.3373460022277701</v>
      </c>
      <c r="U14" s="38">
        <v>8.3328124847383496</v>
      </c>
      <c r="V14" s="49">
        <v>8.3038360585685496</v>
      </c>
    </row>
    <row r="15" spans="2:22" x14ac:dyDescent="0.35">
      <c r="B15" s="28" t="s">
        <v>13</v>
      </c>
      <c r="C15" s="38">
        <v>7.9619999999999997</v>
      </c>
      <c r="D15" s="38">
        <v>7.8209999999999997</v>
      </c>
      <c r="E15" s="38">
        <v>7.9020000000000001</v>
      </c>
      <c r="F15" s="38">
        <v>7.7409999999999997</v>
      </c>
      <c r="G15" s="38"/>
      <c r="H15" s="39">
        <v>8.0120000000000005</v>
      </c>
      <c r="I15" s="38">
        <v>7.952</v>
      </c>
      <c r="J15" s="38">
        <v>7.9219999999999997</v>
      </c>
      <c r="K15" s="38">
        <v>7.7510000000000003</v>
      </c>
      <c r="L15" s="38"/>
      <c r="M15" s="39">
        <v>7.8079999999999998</v>
      </c>
      <c r="N15" s="38">
        <v>7.7750000000000004</v>
      </c>
      <c r="O15" s="38">
        <v>7.7140000000000004</v>
      </c>
      <c r="P15" s="38">
        <v>7.7009999999999996</v>
      </c>
      <c r="Q15" s="49">
        <v>7.835</v>
      </c>
      <c r="R15" s="39">
        <v>7.6210000000000004</v>
      </c>
      <c r="S15" s="38">
        <v>7.556</v>
      </c>
      <c r="T15" s="38">
        <v>7.6109999999999998</v>
      </c>
      <c r="U15" s="38">
        <v>7.5810000000000004</v>
      </c>
      <c r="V15" s="49" t="s">
        <v>35</v>
      </c>
    </row>
    <row r="16" spans="2:22" x14ac:dyDescent="0.35">
      <c r="B16" s="28" t="s">
        <v>14</v>
      </c>
      <c r="C16" s="38">
        <v>7.9820000000000002</v>
      </c>
      <c r="D16" s="38">
        <v>7.9820000000000002</v>
      </c>
      <c r="E16" s="38">
        <v>7.9420000000000002</v>
      </c>
      <c r="F16" s="38">
        <v>7.8410000000000002</v>
      </c>
      <c r="G16" s="38"/>
      <c r="H16" s="39">
        <v>8.0619999999999994</v>
      </c>
      <c r="I16" s="38">
        <v>8.032</v>
      </c>
      <c r="J16" s="38">
        <v>8.0020000000000007</v>
      </c>
      <c r="K16" s="38">
        <v>8.0220000000000002</v>
      </c>
      <c r="L16" s="38"/>
      <c r="M16" s="39">
        <v>7.8949999999999996</v>
      </c>
      <c r="N16" s="38">
        <v>7.9080000000000004</v>
      </c>
      <c r="O16" s="38">
        <v>7.9020000000000001</v>
      </c>
      <c r="P16" s="38">
        <v>7.8209999999999997</v>
      </c>
      <c r="Q16" s="49">
        <v>7.8879999999999999</v>
      </c>
      <c r="R16" s="39">
        <v>7.7009999999999996</v>
      </c>
      <c r="S16" s="38">
        <v>7.8109999999999999</v>
      </c>
      <c r="T16" s="38">
        <v>7.7859999999999996</v>
      </c>
      <c r="U16" s="38">
        <v>7.7809999999999997</v>
      </c>
      <c r="V16" s="49" t="s">
        <v>36</v>
      </c>
    </row>
    <row r="17" spans="2:22" x14ac:dyDescent="0.35">
      <c r="B17" s="28" t="s">
        <v>15</v>
      </c>
      <c r="C17" s="38">
        <v>8.2230000000000008</v>
      </c>
      <c r="D17" s="38">
        <v>8.202</v>
      </c>
      <c r="E17" s="38">
        <v>8.202</v>
      </c>
      <c r="F17" s="38">
        <v>7.9820000000000002</v>
      </c>
      <c r="G17" s="38"/>
      <c r="H17" s="39">
        <v>8.2929999999999993</v>
      </c>
      <c r="I17" s="38">
        <v>8.2230000000000008</v>
      </c>
      <c r="J17" s="38">
        <v>8.1820000000000004</v>
      </c>
      <c r="K17" s="38">
        <v>8.1219999999999999</v>
      </c>
      <c r="L17" s="38"/>
      <c r="M17" s="39">
        <v>8.1020000000000003</v>
      </c>
      <c r="N17" s="38">
        <v>8.1020000000000003</v>
      </c>
      <c r="O17" s="38">
        <v>8.0489999999999995</v>
      </c>
      <c r="P17" s="38">
        <v>7.9550000000000001</v>
      </c>
      <c r="Q17" s="49">
        <v>8.0749999999999993</v>
      </c>
      <c r="R17" s="39">
        <v>8.0220000000000002</v>
      </c>
      <c r="S17" s="38">
        <v>7.9320000000000004</v>
      </c>
      <c r="T17" s="38">
        <v>7.907</v>
      </c>
      <c r="U17" s="38">
        <v>7.8819999999999997</v>
      </c>
      <c r="V17" s="49" t="s">
        <v>37</v>
      </c>
    </row>
    <row r="18" spans="2:22" x14ac:dyDescent="0.35">
      <c r="B18" s="40" t="s">
        <v>4</v>
      </c>
      <c r="C18" s="41">
        <f>+C11/C10</f>
        <v>2.3186666666666667</v>
      </c>
      <c r="D18" s="41">
        <f>+D11/D10</f>
        <v>2.3679999999999999</v>
      </c>
      <c r="E18" s="41">
        <f>+E11/E10</f>
        <v>2.5546666666666669</v>
      </c>
      <c r="F18" s="41">
        <f t="shared" ref="F18:V18" si="2">+F11/F10</f>
        <v>2.5640000000000001</v>
      </c>
      <c r="G18" s="41" t="e">
        <f t="shared" si="2"/>
        <v>#DIV/0!</v>
      </c>
      <c r="H18" s="42">
        <f t="shared" si="2"/>
        <v>2.7132394366197183</v>
      </c>
      <c r="I18" s="41">
        <f t="shared" si="2"/>
        <v>3.1563380281690141</v>
      </c>
      <c r="J18" s="41">
        <f t="shared" si="2"/>
        <v>3.1571830985915494</v>
      </c>
      <c r="K18" s="41">
        <f t="shared" si="2"/>
        <v>1.4357746478873239</v>
      </c>
      <c r="L18" s="41" t="e">
        <f t="shared" si="2"/>
        <v>#DIV/0!</v>
      </c>
      <c r="M18" s="42">
        <f t="shared" si="2"/>
        <v>1.9450000000000001</v>
      </c>
      <c r="N18" s="41">
        <f t="shared" si="2"/>
        <v>1.5234782608695652</v>
      </c>
      <c r="O18" s="41">
        <f t="shared" si="2"/>
        <v>1.7252173913043478</v>
      </c>
      <c r="P18" s="41">
        <f t="shared" si="2"/>
        <v>2.7934782608695654</v>
      </c>
      <c r="Q18" s="50">
        <f>+Q11/Q10</f>
        <v>2.3102173913043478</v>
      </c>
      <c r="R18" s="42">
        <f t="shared" si="2"/>
        <v>1.8297959183673469</v>
      </c>
      <c r="S18" s="41">
        <f t="shared" si="2"/>
        <v>1.3367346938775511</v>
      </c>
      <c r="T18" s="41">
        <f t="shared" si="2"/>
        <v>1.7683673469387755</v>
      </c>
      <c r="U18" s="41">
        <f t="shared" si="2"/>
        <v>1.3387755102040817</v>
      </c>
      <c r="V18" s="50" t="e">
        <f t="shared" si="2"/>
        <v>#DIV/0!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6EF0-B063-4FCF-BF93-EE0E58927E91}">
  <dimension ref="B2:W19"/>
  <sheetViews>
    <sheetView showGridLines="0" zoomScale="90" zoomScaleNormal="90" workbookViewId="0">
      <selection activeCell="C13" sqref="C13:Q17"/>
    </sheetView>
  </sheetViews>
  <sheetFormatPr defaultRowHeight="14.5" x14ac:dyDescent="0.35"/>
  <cols>
    <col min="2" max="2" width="28" customWidth="1"/>
    <col min="3" max="3" width="9.7265625" customWidth="1"/>
    <col min="7" max="7" width="9.54296875" bestFit="1" customWidth="1"/>
    <col min="12" max="12" width="9.54296875" bestFit="1" customWidth="1"/>
    <col min="17" max="17" width="9.54296875" bestFit="1" customWidth="1"/>
    <col min="20" max="20" width="9.26953125" customWidth="1"/>
    <col min="21" max="21" width="9.54296875" style="65" bestFit="1" customWidth="1"/>
    <col min="22" max="22" width="9.54296875" bestFit="1" customWidth="1"/>
  </cols>
  <sheetData>
    <row r="2" spans="2:23" ht="18" x14ac:dyDescent="0.4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3"/>
    </row>
    <row r="3" spans="2:23" x14ac:dyDescent="0.35">
      <c r="B3" s="27"/>
      <c r="C3" s="75" t="s">
        <v>6</v>
      </c>
      <c r="D3" s="75"/>
      <c r="E3" s="75"/>
      <c r="F3" s="75"/>
      <c r="G3" s="79"/>
      <c r="H3" s="77" t="s">
        <v>7</v>
      </c>
      <c r="I3" s="76"/>
      <c r="J3" s="76"/>
      <c r="K3" s="76"/>
      <c r="L3" s="78"/>
      <c r="M3" s="77" t="s">
        <v>8</v>
      </c>
      <c r="N3" s="76"/>
      <c r="O3" s="76"/>
      <c r="P3" s="76"/>
      <c r="Q3" s="78"/>
      <c r="R3" s="77" t="s">
        <v>9</v>
      </c>
      <c r="S3" s="76"/>
      <c r="T3" s="76"/>
      <c r="U3" s="76"/>
      <c r="V3" s="78"/>
    </row>
    <row r="4" spans="2:23" x14ac:dyDescent="0.35">
      <c r="B4" s="28"/>
      <c r="C4" s="29"/>
      <c r="D4" s="29"/>
      <c r="E4" s="29"/>
      <c r="F4" s="29"/>
      <c r="G4" s="29"/>
      <c r="H4" s="31"/>
      <c r="I4" s="29"/>
      <c r="J4" s="29"/>
      <c r="K4" s="29"/>
      <c r="L4" s="29"/>
      <c r="M4" s="31"/>
      <c r="N4" s="29"/>
      <c r="O4" s="29"/>
      <c r="P4" s="29"/>
      <c r="Q4" s="29"/>
      <c r="R4" s="31"/>
      <c r="S4" s="29"/>
      <c r="T4" s="29"/>
      <c r="U4" s="29"/>
      <c r="V4" s="47"/>
    </row>
    <row r="5" spans="2:23" x14ac:dyDescent="0.35">
      <c r="B5" s="28" t="s">
        <v>0</v>
      </c>
      <c r="C5" s="32">
        <v>45628</v>
      </c>
      <c r="D5" s="32">
        <v>45635</v>
      </c>
      <c r="E5" s="32">
        <v>45639</v>
      </c>
      <c r="F5" s="32">
        <v>45649</v>
      </c>
      <c r="G5" s="32">
        <v>45656</v>
      </c>
      <c r="H5" s="33">
        <f t="shared" ref="H5:V5" si="0">C5</f>
        <v>45628</v>
      </c>
      <c r="I5" s="32">
        <f t="shared" si="0"/>
        <v>45635</v>
      </c>
      <c r="J5" s="32">
        <f t="shared" si="0"/>
        <v>45639</v>
      </c>
      <c r="K5" s="32">
        <f t="shared" si="0"/>
        <v>45649</v>
      </c>
      <c r="L5" s="32">
        <f t="shared" si="0"/>
        <v>45656</v>
      </c>
      <c r="M5" s="33">
        <f t="shared" si="0"/>
        <v>45628</v>
      </c>
      <c r="N5" s="32">
        <f t="shared" si="0"/>
        <v>45635</v>
      </c>
      <c r="O5" s="32">
        <f t="shared" si="0"/>
        <v>45639</v>
      </c>
      <c r="P5" s="32">
        <f t="shared" si="0"/>
        <v>45649</v>
      </c>
      <c r="Q5" s="45">
        <f t="shared" si="0"/>
        <v>45656</v>
      </c>
      <c r="R5" s="33">
        <f t="shared" si="0"/>
        <v>45628</v>
      </c>
      <c r="S5" s="32">
        <f t="shared" si="0"/>
        <v>45635</v>
      </c>
      <c r="T5" s="32">
        <f t="shared" si="0"/>
        <v>45639</v>
      </c>
      <c r="U5" s="32">
        <f t="shared" si="0"/>
        <v>45649</v>
      </c>
      <c r="V5" s="45">
        <f t="shared" si="0"/>
        <v>45656</v>
      </c>
    </row>
    <row r="6" spans="2:23" x14ac:dyDescent="0.35">
      <c r="B6" s="28" t="s">
        <v>1</v>
      </c>
      <c r="C6" s="32">
        <f t="shared" ref="C6:S6" si="1">C5+2</f>
        <v>45630</v>
      </c>
      <c r="D6" s="32">
        <f t="shared" si="1"/>
        <v>45637</v>
      </c>
      <c r="E6" s="32">
        <f>E5+5</f>
        <v>45644</v>
      </c>
      <c r="F6" s="32">
        <f>F5+4</f>
        <v>45653</v>
      </c>
      <c r="G6" s="32">
        <f>G5+3</f>
        <v>45659</v>
      </c>
      <c r="H6" s="33">
        <f t="shared" si="1"/>
        <v>45630</v>
      </c>
      <c r="I6" s="32">
        <f t="shared" si="1"/>
        <v>45637</v>
      </c>
      <c r="J6" s="32">
        <f>J5+5</f>
        <v>45644</v>
      </c>
      <c r="K6" s="32">
        <f>K5+4</f>
        <v>45653</v>
      </c>
      <c r="L6" s="32">
        <f>L5+3</f>
        <v>45659</v>
      </c>
      <c r="M6" s="33">
        <f t="shared" si="1"/>
        <v>45630</v>
      </c>
      <c r="N6" s="32">
        <f t="shared" si="1"/>
        <v>45637</v>
      </c>
      <c r="O6" s="32">
        <f>O5+5</f>
        <v>45644</v>
      </c>
      <c r="P6" s="32">
        <f>P5+4</f>
        <v>45653</v>
      </c>
      <c r="Q6" s="45">
        <f>Q5+3</f>
        <v>45659</v>
      </c>
      <c r="R6" s="33">
        <f t="shared" si="1"/>
        <v>45630</v>
      </c>
      <c r="S6" s="32">
        <f t="shared" si="1"/>
        <v>45637</v>
      </c>
      <c r="T6" s="32">
        <f>T5+5</f>
        <v>45644</v>
      </c>
      <c r="U6" s="32">
        <f>U5+4</f>
        <v>45653</v>
      </c>
      <c r="V6" s="45">
        <f>V5+3</f>
        <v>45659</v>
      </c>
    </row>
    <row r="7" spans="2:23" x14ac:dyDescent="0.35">
      <c r="B7" s="28" t="s">
        <v>10</v>
      </c>
      <c r="C7" s="34">
        <f>C6+91</f>
        <v>45721</v>
      </c>
      <c r="D7" s="34">
        <f>D6+91</f>
        <v>45728</v>
      </c>
      <c r="E7" s="34">
        <f>E6+91</f>
        <v>45735</v>
      </c>
      <c r="F7" s="34">
        <f>F6+91</f>
        <v>45744</v>
      </c>
      <c r="G7" s="34">
        <f>G6+91</f>
        <v>45750</v>
      </c>
      <c r="H7" s="35">
        <f>H6+182</f>
        <v>45812</v>
      </c>
      <c r="I7" s="34">
        <f>I6+182</f>
        <v>45819</v>
      </c>
      <c r="J7" s="34">
        <f>J6+182</f>
        <v>45826</v>
      </c>
      <c r="K7" s="34">
        <f>K6+182</f>
        <v>45835</v>
      </c>
      <c r="L7" s="34">
        <f>L6+184</f>
        <v>45843</v>
      </c>
      <c r="M7" s="35">
        <f>M6+273</f>
        <v>45903</v>
      </c>
      <c r="N7" s="34">
        <f>N6+273</f>
        <v>45910</v>
      </c>
      <c r="O7" s="34">
        <f>O6+273</f>
        <v>45917</v>
      </c>
      <c r="P7" s="34">
        <f>P6+273</f>
        <v>45926</v>
      </c>
      <c r="Q7" s="46">
        <f>Q6+273</f>
        <v>45932</v>
      </c>
      <c r="R7" s="35">
        <f>R6+364</f>
        <v>45994</v>
      </c>
      <c r="S7" s="34">
        <f>S6+364</f>
        <v>46001</v>
      </c>
      <c r="T7" s="34">
        <f>T6+364</f>
        <v>46008</v>
      </c>
      <c r="U7" s="34">
        <f>U6+364</f>
        <v>46017</v>
      </c>
      <c r="V7" s="46">
        <f>V6+364</f>
        <v>46023</v>
      </c>
    </row>
    <row r="8" spans="2:23" x14ac:dyDescent="0.35">
      <c r="B8" s="28"/>
      <c r="C8" s="29"/>
      <c r="D8" s="29"/>
      <c r="E8" s="29"/>
      <c r="F8" s="29"/>
      <c r="G8" s="29"/>
      <c r="H8" s="31"/>
      <c r="I8" s="29"/>
      <c r="J8" s="29"/>
      <c r="K8" s="29"/>
      <c r="L8" s="29"/>
      <c r="M8" s="31"/>
      <c r="N8" s="29"/>
      <c r="O8" s="29"/>
      <c r="P8" s="29"/>
      <c r="Q8" s="47"/>
      <c r="R8" s="31"/>
      <c r="S8" s="29"/>
      <c r="T8" s="29"/>
      <c r="U8" s="29"/>
      <c r="V8" s="47"/>
    </row>
    <row r="9" spans="2:23" x14ac:dyDescent="0.35">
      <c r="B9" s="28" t="s">
        <v>5</v>
      </c>
      <c r="C9" s="66">
        <v>1500</v>
      </c>
      <c r="D9" s="37">
        <v>1500</v>
      </c>
      <c r="E9" s="37">
        <v>1500</v>
      </c>
      <c r="F9" s="37">
        <v>1500</v>
      </c>
      <c r="G9" s="37">
        <v>1500</v>
      </c>
      <c r="H9" s="36">
        <v>3550</v>
      </c>
      <c r="I9" s="37">
        <v>3550</v>
      </c>
      <c r="J9" s="37">
        <v>3550</v>
      </c>
      <c r="K9" s="37">
        <v>3550</v>
      </c>
      <c r="L9" s="37">
        <v>3550</v>
      </c>
      <c r="M9" s="36">
        <v>4600</v>
      </c>
      <c r="N9" s="37">
        <v>4600</v>
      </c>
      <c r="O9" s="37">
        <v>4600</v>
      </c>
      <c r="P9" s="37">
        <v>4600</v>
      </c>
      <c r="Q9" s="37">
        <v>4600</v>
      </c>
      <c r="R9" s="36">
        <v>4900</v>
      </c>
      <c r="S9" s="37">
        <v>4900</v>
      </c>
      <c r="T9" s="37">
        <v>4900</v>
      </c>
      <c r="U9" s="37">
        <v>4900</v>
      </c>
      <c r="V9" s="37">
        <v>4900</v>
      </c>
      <c r="W9" s="36"/>
    </row>
    <row r="10" spans="2:23" x14ac:dyDescent="0.35">
      <c r="B10" s="28" t="s">
        <v>2</v>
      </c>
      <c r="C10" s="37">
        <v>1500</v>
      </c>
      <c r="D10" s="37">
        <v>1378</v>
      </c>
      <c r="E10" s="37">
        <v>1500</v>
      </c>
      <c r="F10" s="37">
        <v>1500</v>
      </c>
      <c r="G10" s="37">
        <v>1500</v>
      </c>
      <c r="H10" s="36">
        <v>3550</v>
      </c>
      <c r="I10" s="37">
        <v>3550</v>
      </c>
      <c r="J10" s="37">
        <v>3550</v>
      </c>
      <c r="K10" s="37">
        <v>3550</v>
      </c>
      <c r="L10" s="37">
        <v>3550</v>
      </c>
      <c r="M10" s="36">
        <v>4263</v>
      </c>
      <c r="N10" s="37">
        <v>4600</v>
      </c>
      <c r="O10" s="37">
        <v>4600</v>
      </c>
      <c r="P10" s="37">
        <v>4600</v>
      </c>
      <c r="Q10" s="48">
        <v>4600</v>
      </c>
      <c r="R10" s="36">
        <v>4900</v>
      </c>
      <c r="S10" s="37">
        <v>5022</v>
      </c>
      <c r="T10" s="37">
        <v>4900</v>
      </c>
      <c r="U10" s="37">
        <v>4900</v>
      </c>
      <c r="V10" s="48">
        <v>4900</v>
      </c>
    </row>
    <row r="11" spans="2:23" x14ac:dyDescent="0.35">
      <c r="B11" s="28" t="s">
        <v>3</v>
      </c>
      <c r="C11" s="37">
        <v>3909</v>
      </c>
      <c r="D11" s="37">
        <v>1478</v>
      </c>
      <c r="E11" s="37">
        <v>4360</v>
      </c>
      <c r="F11" s="37">
        <v>4380</v>
      </c>
      <c r="G11" s="37">
        <v>4619</v>
      </c>
      <c r="H11" s="36">
        <v>7491</v>
      </c>
      <c r="I11" s="37">
        <v>4739</v>
      </c>
      <c r="J11" s="37">
        <v>5688</v>
      </c>
      <c r="K11" s="37">
        <v>6043</v>
      </c>
      <c r="L11" s="37">
        <v>9190</v>
      </c>
      <c r="M11" s="36">
        <v>4263</v>
      </c>
      <c r="N11" s="37">
        <v>12322</v>
      </c>
      <c r="O11" s="37">
        <v>13207</v>
      </c>
      <c r="P11" s="37">
        <v>11997</v>
      </c>
      <c r="Q11" s="48">
        <v>11680</v>
      </c>
      <c r="R11" s="36">
        <v>5670</v>
      </c>
      <c r="S11" s="37">
        <v>13854</v>
      </c>
      <c r="T11" s="37">
        <v>12616</v>
      </c>
      <c r="U11" s="37">
        <v>11350</v>
      </c>
      <c r="V11" s="48">
        <v>7437</v>
      </c>
    </row>
    <row r="12" spans="2:23" x14ac:dyDescent="0.35">
      <c r="B12" s="28"/>
      <c r="C12" s="29"/>
      <c r="D12" s="29"/>
      <c r="E12" s="29"/>
      <c r="F12" s="29"/>
      <c r="G12" s="29"/>
      <c r="H12" s="31"/>
      <c r="I12" s="29"/>
      <c r="J12" s="29"/>
      <c r="K12" s="29"/>
      <c r="L12" s="29"/>
      <c r="M12" s="31"/>
      <c r="N12" s="29"/>
      <c r="O12" s="29"/>
      <c r="P12" s="29"/>
      <c r="Q12" s="47"/>
      <c r="R12" s="31"/>
      <c r="S12" s="29"/>
      <c r="T12" s="29"/>
      <c r="U12" s="29"/>
      <c r="V12" s="47"/>
    </row>
    <row r="13" spans="2:23" x14ac:dyDescent="0.35">
      <c r="B13" s="28" t="s">
        <v>11</v>
      </c>
      <c r="C13" s="38">
        <v>7.7850000000000001</v>
      </c>
      <c r="D13" s="38">
        <v>7.827</v>
      </c>
      <c r="E13" s="38">
        <v>7.827</v>
      </c>
      <c r="F13" s="38">
        <v>7.8129999999999997</v>
      </c>
      <c r="G13" s="38">
        <v>7.7119999999999997</v>
      </c>
      <c r="H13" s="39">
        <v>7.9429999999999996</v>
      </c>
      <c r="I13" s="38">
        <v>7.9740000000000002</v>
      </c>
      <c r="J13" s="38">
        <v>8.0370000000000008</v>
      </c>
      <c r="K13" s="38">
        <v>8.0380000000000003</v>
      </c>
      <c r="L13" s="38">
        <v>8.0289999999999999</v>
      </c>
      <c r="M13" s="39">
        <v>7.8929999999999998</v>
      </c>
      <c r="N13" s="38">
        <v>7.8789999999999996</v>
      </c>
      <c r="O13" s="38">
        <v>7.8319999999999999</v>
      </c>
      <c r="P13" s="38">
        <v>7.8579999999999997</v>
      </c>
      <c r="Q13" s="49">
        <v>7.8730000000000002</v>
      </c>
      <c r="R13" s="39">
        <v>7.7489999999999997</v>
      </c>
      <c r="S13" s="38">
        <v>7.7249999999999996</v>
      </c>
      <c r="T13" s="38">
        <v>7.6719999999999997</v>
      </c>
      <c r="U13" s="38">
        <v>7.6989999999999998</v>
      </c>
      <c r="V13" s="49">
        <v>7.7679999999999998</v>
      </c>
    </row>
    <row r="14" spans="2:23" x14ac:dyDescent="0.35">
      <c r="B14" s="28" t="s">
        <v>12</v>
      </c>
      <c r="C14" s="38">
        <v>7.9390000000000001</v>
      </c>
      <c r="D14" s="38">
        <v>7.9827749964561887</v>
      </c>
      <c r="E14" s="38">
        <v>7.9825425708082802</v>
      </c>
      <c r="F14" s="38">
        <v>7.9682127061494876</v>
      </c>
      <c r="G14" s="38">
        <v>7.8631868947183055</v>
      </c>
      <c r="H14" s="39">
        <v>8.2710000000000008</v>
      </c>
      <c r="I14" s="38">
        <v>8.3041805906130932</v>
      </c>
      <c r="J14" s="38">
        <v>8.3726257727224809</v>
      </c>
      <c r="K14" s="38">
        <v>8.3736135119007056</v>
      </c>
      <c r="L14" s="38">
        <v>8.3638467179253855</v>
      </c>
      <c r="M14" s="39">
        <v>8.3870000000000005</v>
      </c>
      <c r="N14" s="38">
        <v>8.3723899883877362</v>
      </c>
      <c r="O14" s="38">
        <v>8.3195747657510495</v>
      </c>
      <c r="P14" s="38">
        <v>8.3486815191813566</v>
      </c>
      <c r="Q14" s="49">
        <v>8.3656153325214522</v>
      </c>
      <c r="R14" s="39">
        <v>8.3979999999999997</v>
      </c>
      <c r="S14" s="38">
        <v>8.3697952689525383</v>
      </c>
      <c r="T14" s="38">
        <v>8.3075907278094991</v>
      </c>
      <c r="U14" s="38">
        <v>8.3392823291321587</v>
      </c>
      <c r="V14" s="49">
        <v>8.4202966175788596</v>
      </c>
    </row>
    <row r="15" spans="2:23" x14ac:dyDescent="0.35">
      <c r="B15" s="28" t="s">
        <v>13</v>
      </c>
      <c r="C15" s="38">
        <v>7.6210000000000004</v>
      </c>
      <c r="D15" s="38">
        <v>7.7409999999999997</v>
      </c>
      <c r="E15" s="38">
        <v>7.8209999999999997</v>
      </c>
      <c r="F15" s="38">
        <v>7.7919999999999998</v>
      </c>
      <c r="G15" s="38">
        <v>7.7060000000000004</v>
      </c>
      <c r="H15" s="39">
        <v>7.7809999999999997</v>
      </c>
      <c r="I15" s="38">
        <v>7.8819999999999997</v>
      </c>
      <c r="J15" s="38">
        <v>7.952</v>
      </c>
      <c r="K15" s="38">
        <v>7.9690000000000003</v>
      </c>
      <c r="L15" s="38">
        <v>7.9859999999999998</v>
      </c>
      <c r="M15" s="39">
        <f>7.728</f>
        <v>7.7279999999999998</v>
      </c>
      <c r="N15" s="38">
        <v>7.8209999999999997</v>
      </c>
      <c r="O15" s="38">
        <v>7.7949999999999999</v>
      </c>
      <c r="P15" s="38">
        <v>7.8170000000000002</v>
      </c>
      <c r="Q15" s="49">
        <v>7.7830000000000004</v>
      </c>
      <c r="R15" s="39">
        <v>7.5709999999999997</v>
      </c>
      <c r="S15" s="38">
        <v>7.7060000000000004</v>
      </c>
      <c r="T15" s="38">
        <v>7.6310000000000002</v>
      </c>
      <c r="U15" s="38">
        <v>7.6280000000000001</v>
      </c>
      <c r="V15" s="49">
        <v>7.6520000000000001</v>
      </c>
    </row>
    <row r="16" spans="2:23" x14ac:dyDescent="0.35">
      <c r="B16" s="28" t="s">
        <v>14</v>
      </c>
      <c r="C16" s="38">
        <v>7.8010000000000002</v>
      </c>
      <c r="D16" s="38">
        <v>8.0020000000000007</v>
      </c>
      <c r="E16" s="38">
        <v>7.8410000000000002</v>
      </c>
      <c r="F16" s="38">
        <v>7.8330000000000002</v>
      </c>
      <c r="G16" s="38">
        <v>7.726</v>
      </c>
      <c r="H16" s="39">
        <v>7.9619999999999997</v>
      </c>
      <c r="I16" s="38">
        <v>8.0619999999999994</v>
      </c>
      <c r="J16" s="38">
        <v>8.1120000000000001</v>
      </c>
      <c r="K16" s="38">
        <v>8.0909999999999993</v>
      </c>
      <c r="L16" s="38">
        <v>8.0459999999999994</v>
      </c>
      <c r="M16" s="39">
        <f>8.002</f>
        <v>8.0020000000000007</v>
      </c>
      <c r="N16" s="38">
        <v>7.9080000000000004</v>
      </c>
      <c r="O16" s="38">
        <v>7.8620000000000001</v>
      </c>
      <c r="P16" s="38">
        <v>7.89</v>
      </c>
      <c r="Q16" s="49">
        <v>7.89</v>
      </c>
      <c r="R16" s="39">
        <v>7.8209999999999997</v>
      </c>
      <c r="S16" s="38">
        <v>7.726</v>
      </c>
      <c r="T16" s="38">
        <v>7.6909999999999998</v>
      </c>
      <c r="U16" s="38">
        <v>7.7489999999999997</v>
      </c>
      <c r="V16" s="49">
        <v>7.8179999999999996</v>
      </c>
    </row>
    <row r="17" spans="2:22" x14ac:dyDescent="0.35">
      <c r="B17" s="28" t="s">
        <v>15</v>
      </c>
      <c r="C17" s="38">
        <v>8.343</v>
      </c>
      <c r="D17" s="38">
        <v>8.7840000000000007</v>
      </c>
      <c r="E17" s="38">
        <v>8.1219999999999999</v>
      </c>
      <c r="F17" s="38">
        <v>8.1199999999999992</v>
      </c>
      <c r="G17" s="38">
        <v>8.0500000000000007</v>
      </c>
      <c r="H17" s="39">
        <v>8.1720000000000006</v>
      </c>
      <c r="I17" s="38">
        <v>8.6140000000000008</v>
      </c>
      <c r="J17" s="38">
        <v>8.2929999999999993</v>
      </c>
      <c r="K17" s="38">
        <v>8.5269999999999992</v>
      </c>
      <c r="L17" s="38">
        <v>8.298</v>
      </c>
      <c r="M17" s="39">
        <f>8.002</f>
        <v>8.0020000000000007</v>
      </c>
      <c r="N17" s="38">
        <v>8.4160000000000004</v>
      </c>
      <c r="O17" s="38">
        <v>8.1419999999999995</v>
      </c>
      <c r="P17" s="38">
        <v>8.1449999999999996</v>
      </c>
      <c r="Q17" s="49">
        <v>8.1449999999999996</v>
      </c>
      <c r="R17" s="39">
        <v>7.8970000000000002</v>
      </c>
      <c r="S17" s="38">
        <v>8.2680000000000007</v>
      </c>
      <c r="T17" s="38">
        <v>7.9320000000000004</v>
      </c>
      <c r="U17" s="38">
        <v>7.9859999999999998</v>
      </c>
      <c r="V17" s="49">
        <v>7.944</v>
      </c>
    </row>
    <row r="18" spans="2:22" x14ac:dyDescent="0.35">
      <c r="B18" s="40" t="s">
        <v>4</v>
      </c>
      <c r="C18" s="41">
        <f>+C11/C10</f>
        <v>2.6059999999999999</v>
      </c>
      <c r="D18" s="41">
        <f>+D11/D10</f>
        <v>1.0725689404934688</v>
      </c>
      <c r="E18" s="41">
        <f>+E11/E10</f>
        <v>2.9066666666666667</v>
      </c>
      <c r="F18" s="41">
        <f t="shared" ref="F18:V18" si="2">+F11/F10</f>
        <v>2.92</v>
      </c>
      <c r="G18" s="41">
        <f t="shared" si="2"/>
        <v>3.0793333333333335</v>
      </c>
      <c r="H18" s="42">
        <f t="shared" si="2"/>
        <v>2.1101408450704224</v>
      </c>
      <c r="I18" s="41">
        <f t="shared" si="2"/>
        <v>1.3349295774647887</v>
      </c>
      <c r="J18" s="41">
        <f t="shared" si="2"/>
        <v>1.6022535211267606</v>
      </c>
      <c r="K18" s="41">
        <f t="shared" si="2"/>
        <v>1.7022535211267606</v>
      </c>
      <c r="L18" s="41">
        <f t="shared" si="2"/>
        <v>2.5887323943661973</v>
      </c>
      <c r="M18" s="42">
        <f t="shared" si="2"/>
        <v>1</v>
      </c>
      <c r="N18" s="41">
        <f t="shared" si="2"/>
        <v>2.6786956521739129</v>
      </c>
      <c r="O18" s="41">
        <f t="shared" si="2"/>
        <v>2.8710869565217392</v>
      </c>
      <c r="P18" s="41">
        <f t="shared" si="2"/>
        <v>2.6080434782608695</v>
      </c>
      <c r="Q18" s="50">
        <f>+Q11/Q10</f>
        <v>2.5391304347826087</v>
      </c>
      <c r="R18" s="42">
        <f t="shared" si="2"/>
        <v>1.1571428571428573</v>
      </c>
      <c r="S18" s="41">
        <f t="shared" si="2"/>
        <v>2.7586618876941458</v>
      </c>
      <c r="T18" s="41">
        <f t="shared" si="2"/>
        <v>2.5746938775510202</v>
      </c>
      <c r="U18" s="41">
        <f t="shared" si="2"/>
        <v>2.3163265306122449</v>
      </c>
      <c r="V18" s="50">
        <f t="shared" si="2"/>
        <v>1.5177551020408164</v>
      </c>
    </row>
    <row r="19" spans="2:22" x14ac:dyDescent="0.35">
      <c r="C19" s="38"/>
      <c r="D19" s="38"/>
      <c r="E19" s="38"/>
      <c r="F19" s="38"/>
      <c r="G19" s="64"/>
      <c r="H19" s="64"/>
      <c r="I19" s="38"/>
      <c r="J19" s="64"/>
      <c r="K19" s="64"/>
      <c r="L19" s="64"/>
      <c r="M19" s="64"/>
      <c r="N19" s="64"/>
      <c r="O19" s="38"/>
      <c r="P19" s="64"/>
      <c r="Q19" s="64"/>
      <c r="R19" s="64"/>
      <c r="S19" s="64"/>
      <c r="T19" s="64"/>
      <c r="U19" s="64"/>
      <c r="V19" s="64"/>
    </row>
  </sheetData>
  <mergeCells count="5">
    <mergeCell ref="B2:U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R20"/>
  <sheetViews>
    <sheetView showGridLines="0" zoomScale="110" zoomScaleNormal="110" workbookViewId="0">
      <selection activeCell="C13" sqref="C13:Q17"/>
    </sheetView>
  </sheetViews>
  <sheetFormatPr defaultRowHeight="14.5" x14ac:dyDescent="0.35"/>
  <cols>
    <col min="2" max="2" width="26.81640625" bestFit="1" customWidth="1"/>
  </cols>
  <sheetData>
    <row r="2" spans="2:18" ht="18" x14ac:dyDescent="0.4">
      <c r="B2" s="74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6"/>
      <c r="P2" s="26"/>
      <c r="Q2" s="26"/>
      <c r="R2" s="26"/>
    </row>
    <row r="3" spans="2:18" x14ac:dyDescent="0.35">
      <c r="B3" s="27"/>
      <c r="C3" s="76" t="s">
        <v>6</v>
      </c>
      <c r="D3" s="76"/>
      <c r="E3" s="76"/>
      <c r="F3" s="76"/>
      <c r="G3" s="76" t="s">
        <v>7</v>
      </c>
      <c r="H3" s="76"/>
      <c r="I3" s="76"/>
      <c r="J3" s="76"/>
      <c r="K3" s="76" t="s">
        <v>8</v>
      </c>
      <c r="L3" s="76"/>
      <c r="M3" s="76"/>
      <c r="N3" s="76"/>
      <c r="O3" s="76" t="s">
        <v>9</v>
      </c>
      <c r="P3" s="76"/>
      <c r="Q3" s="76"/>
      <c r="R3" s="76"/>
    </row>
    <row r="4" spans="2:18" x14ac:dyDescent="0.35">
      <c r="B4" s="28"/>
      <c r="C4" s="43"/>
      <c r="D4" s="30"/>
      <c r="E4" s="30"/>
      <c r="F4" s="44"/>
      <c r="G4" s="29"/>
      <c r="H4" s="29"/>
      <c r="I4" s="29"/>
      <c r="J4" s="30"/>
      <c r="K4" s="43"/>
      <c r="L4" s="30"/>
      <c r="M4" s="30"/>
      <c r="N4" s="44"/>
      <c r="O4" s="29"/>
      <c r="P4" s="29"/>
      <c r="Q4" s="29"/>
      <c r="R4" s="30"/>
    </row>
    <row r="5" spans="2:18" x14ac:dyDescent="0.35">
      <c r="B5" s="28" t="s">
        <v>0</v>
      </c>
      <c r="C5" s="33">
        <v>45663</v>
      </c>
      <c r="D5" s="32">
        <v>45670</v>
      </c>
      <c r="E5" s="32">
        <v>45677</v>
      </c>
      <c r="F5" s="45">
        <v>45684</v>
      </c>
      <c r="G5" s="33">
        <f t="shared" ref="G5:R5" si="0">C5</f>
        <v>45663</v>
      </c>
      <c r="H5" s="32">
        <f t="shared" si="0"/>
        <v>45670</v>
      </c>
      <c r="I5" s="32">
        <f t="shared" si="0"/>
        <v>45677</v>
      </c>
      <c r="J5" s="45">
        <f t="shared" si="0"/>
        <v>45684</v>
      </c>
      <c r="K5" s="33">
        <f t="shared" si="0"/>
        <v>45663</v>
      </c>
      <c r="L5" s="32">
        <f t="shared" si="0"/>
        <v>45670</v>
      </c>
      <c r="M5" s="32">
        <f t="shared" si="0"/>
        <v>45677</v>
      </c>
      <c r="N5" s="45">
        <f t="shared" si="0"/>
        <v>45684</v>
      </c>
      <c r="O5" s="33">
        <f t="shared" si="0"/>
        <v>45663</v>
      </c>
      <c r="P5" s="32">
        <f t="shared" si="0"/>
        <v>45670</v>
      </c>
      <c r="Q5" s="32">
        <f t="shared" si="0"/>
        <v>45677</v>
      </c>
      <c r="R5" s="32">
        <f t="shared" si="0"/>
        <v>45684</v>
      </c>
    </row>
    <row r="6" spans="2:18" x14ac:dyDescent="0.35">
      <c r="B6" s="28" t="s">
        <v>1</v>
      </c>
      <c r="C6" s="33">
        <f t="shared" ref="C6:R6" si="1">C5+2</f>
        <v>45665</v>
      </c>
      <c r="D6" s="32">
        <f t="shared" si="1"/>
        <v>45672</v>
      </c>
      <c r="E6" s="32">
        <f t="shared" si="1"/>
        <v>45679</v>
      </c>
      <c r="F6" s="45">
        <f t="shared" si="1"/>
        <v>45686</v>
      </c>
      <c r="G6" s="33">
        <f t="shared" si="1"/>
        <v>45665</v>
      </c>
      <c r="H6" s="32">
        <f t="shared" si="1"/>
        <v>45672</v>
      </c>
      <c r="I6" s="32">
        <f t="shared" si="1"/>
        <v>45679</v>
      </c>
      <c r="J6" s="45">
        <f t="shared" si="1"/>
        <v>45686</v>
      </c>
      <c r="K6" s="33">
        <f t="shared" si="1"/>
        <v>45665</v>
      </c>
      <c r="L6" s="32">
        <f t="shared" si="1"/>
        <v>45672</v>
      </c>
      <c r="M6" s="32">
        <f t="shared" si="1"/>
        <v>45679</v>
      </c>
      <c r="N6" s="45">
        <f t="shared" si="1"/>
        <v>45686</v>
      </c>
      <c r="O6" s="33">
        <f t="shared" si="1"/>
        <v>45665</v>
      </c>
      <c r="P6" s="32">
        <f t="shared" si="1"/>
        <v>45672</v>
      </c>
      <c r="Q6" s="32">
        <f t="shared" si="1"/>
        <v>45679</v>
      </c>
      <c r="R6" s="32">
        <f t="shared" si="1"/>
        <v>45686</v>
      </c>
    </row>
    <row r="7" spans="2:18" x14ac:dyDescent="0.35">
      <c r="B7" s="28" t="s">
        <v>10</v>
      </c>
      <c r="C7" s="35">
        <f>C6+91</f>
        <v>45756</v>
      </c>
      <c r="D7" s="34">
        <f>D6+91</f>
        <v>45763</v>
      </c>
      <c r="E7" s="34">
        <f>E6+91</f>
        <v>45770</v>
      </c>
      <c r="F7" s="46">
        <f>F6+91</f>
        <v>45777</v>
      </c>
      <c r="G7" s="35">
        <f>G6+182</f>
        <v>45847</v>
      </c>
      <c r="H7" s="34">
        <f>H6+182</f>
        <v>45854</v>
      </c>
      <c r="I7" s="34">
        <f>I6+182</f>
        <v>45861</v>
      </c>
      <c r="J7" s="46">
        <f>J6+182</f>
        <v>45868</v>
      </c>
      <c r="K7" s="35">
        <f>K6+273</f>
        <v>45938</v>
      </c>
      <c r="L7" s="34">
        <f>L6+273</f>
        <v>45945</v>
      </c>
      <c r="M7" s="34">
        <f>M6+273</f>
        <v>45952</v>
      </c>
      <c r="N7" s="46">
        <f>N6+273</f>
        <v>45959</v>
      </c>
      <c r="O7" s="35">
        <f>O6+364</f>
        <v>46029</v>
      </c>
      <c r="P7" s="34">
        <f>P6+364</f>
        <v>46036</v>
      </c>
      <c r="Q7" s="34">
        <f>Q6+364</f>
        <v>46043</v>
      </c>
      <c r="R7" s="34">
        <f>R6+364</f>
        <v>46050</v>
      </c>
    </row>
    <row r="8" spans="2:18" x14ac:dyDescent="0.35">
      <c r="B8" s="28"/>
      <c r="C8" s="31"/>
      <c r="D8" s="29"/>
      <c r="E8" s="29"/>
      <c r="F8" s="47"/>
      <c r="G8" s="31"/>
      <c r="H8" s="29"/>
      <c r="I8" s="29"/>
      <c r="J8" s="47"/>
      <c r="K8" s="31"/>
      <c r="L8" s="29"/>
      <c r="M8" s="29"/>
      <c r="N8" s="47"/>
      <c r="O8" s="31"/>
      <c r="P8" s="29"/>
      <c r="Q8" s="29"/>
      <c r="R8" s="29"/>
    </row>
    <row r="9" spans="2:18" x14ac:dyDescent="0.35">
      <c r="B9" s="28" t="s">
        <v>5</v>
      </c>
      <c r="C9" s="36">
        <v>1500</v>
      </c>
      <c r="D9" s="37">
        <v>1500</v>
      </c>
      <c r="E9" s="37">
        <v>1500</v>
      </c>
      <c r="F9" s="37">
        <v>1500</v>
      </c>
      <c r="G9" s="36">
        <v>3550</v>
      </c>
      <c r="H9" s="37">
        <v>3550</v>
      </c>
      <c r="I9" s="37">
        <v>3550</v>
      </c>
      <c r="J9" s="37">
        <v>3550</v>
      </c>
      <c r="K9" s="36">
        <v>4600</v>
      </c>
      <c r="L9" s="37">
        <v>4600</v>
      </c>
      <c r="M9" s="37">
        <v>4600</v>
      </c>
      <c r="N9" s="37">
        <v>4600</v>
      </c>
      <c r="O9" s="36">
        <v>4900</v>
      </c>
      <c r="P9" s="37">
        <v>4900</v>
      </c>
      <c r="Q9" s="37">
        <v>4900</v>
      </c>
      <c r="R9" s="37">
        <v>4900</v>
      </c>
    </row>
    <row r="10" spans="2:18" x14ac:dyDescent="0.35">
      <c r="B10" s="28" t="s">
        <v>2</v>
      </c>
      <c r="C10" s="36">
        <v>1500</v>
      </c>
      <c r="D10" s="37">
        <v>395</v>
      </c>
      <c r="E10" s="37">
        <v>1500</v>
      </c>
      <c r="F10" s="48">
        <v>1500</v>
      </c>
      <c r="G10" s="36">
        <v>3550</v>
      </c>
      <c r="H10" s="37">
        <v>3550</v>
      </c>
      <c r="I10" s="37">
        <v>3550</v>
      </c>
      <c r="J10" s="48">
        <v>3550</v>
      </c>
      <c r="K10" s="36">
        <v>4600</v>
      </c>
      <c r="L10" s="37">
        <v>4600</v>
      </c>
      <c r="M10" s="37">
        <v>4600</v>
      </c>
      <c r="N10" s="48">
        <v>4600</v>
      </c>
      <c r="O10" s="36">
        <v>4900</v>
      </c>
      <c r="P10" s="37">
        <v>6005</v>
      </c>
      <c r="Q10" s="37">
        <v>4900</v>
      </c>
      <c r="R10" s="37">
        <v>4900</v>
      </c>
    </row>
    <row r="11" spans="2:18" x14ac:dyDescent="0.35">
      <c r="B11" s="28" t="s">
        <v>3</v>
      </c>
      <c r="C11" s="36">
        <v>2030</v>
      </c>
      <c r="D11" s="37">
        <v>854</v>
      </c>
      <c r="E11" s="37">
        <v>2628</v>
      </c>
      <c r="F11" s="48">
        <v>6318</v>
      </c>
      <c r="G11" s="36">
        <v>6316</v>
      </c>
      <c r="H11" s="37">
        <v>12501</v>
      </c>
      <c r="I11" s="37">
        <v>12238</v>
      </c>
      <c r="J11" s="48">
        <v>14279</v>
      </c>
      <c r="K11" s="36">
        <v>12370</v>
      </c>
      <c r="L11" s="37">
        <v>9422</v>
      </c>
      <c r="M11" s="37">
        <v>10654</v>
      </c>
      <c r="N11" s="48">
        <v>13785</v>
      </c>
      <c r="O11" s="36">
        <v>12740</v>
      </c>
      <c r="P11" s="37">
        <v>18413</v>
      </c>
      <c r="Q11" s="37">
        <v>13800</v>
      </c>
      <c r="R11" s="37">
        <v>15017</v>
      </c>
    </row>
    <row r="12" spans="2:18" x14ac:dyDescent="0.35">
      <c r="B12" s="28"/>
      <c r="C12" s="31"/>
      <c r="D12" s="29"/>
      <c r="E12" s="29"/>
      <c r="F12" s="47"/>
      <c r="G12" s="31"/>
      <c r="H12" s="29"/>
      <c r="I12" s="29"/>
      <c r="J12" s="47"/>
      <c r="K12" s="31"/>
      <c r="L12" s="29"/>
      <c r="M12" s="29"/>
      <c r="N12" s="47"/>
      <c r="O12" s="31"/>
      <c r="P12" s="29"/>
      <c r="Q12" s="29"/>
      <c r="R12" s="29"/>
    </row>
    <row r="13" spans="2:18" x14ac:dyDescent="0.35">
      <c r="B13" s="28" t="s">
        <v>11</v>
      </c>
      <c r="C13" s="39">
        <v>7.7640000000000002</v>
      </c>
      <c r="D13" s="38">
        <v>7.7690000000000001</v>
      </c>
      <c r="E13" s="38">
        <v>7.7679999999999998</v>
      </c>
      <c r="F13" s="49">
        <v>7.7050000000000001</v>
      </c>
      <c r="G13" s="39">
        <v>8.0120000000000005</v>
      </c>
      <c r="H13" s="38">
        <v>7.9820000000000002</v>
      </c>
      <c r="I13" s="38">
        <v>7.952</v>
      </c>
      <c r="J13" s="49">
        <v>7.8940000000000001</v>
      </c>
      <c r="K13" s="39">
        <v>7.84</v>
      </c>
      <c r="L13" s="38">
        <v>7.8520000000000003</v>
      </c>
      <c r="M13" s="38">
        <v>7.83</v>
      </c>
      <c r="N13" s="49">
        <v>7.7779999999999996</v>
      </c>
      <c r="O13" s="39">
        <v>7.7460000000000004</v>
      </c>
      <c r="P13" s="38">
        <v>7.7069999999999999</v>
      </c>
      <c r="Q13" s="38">
        <v>7.6769999999999996</v>
      </c>
      <c r="R13" s="38">
        <v>7.617</v>
      </c>
    </row>
    <row r="14" spans="2:18" x14ac:dyDescent="0.35">
      <c r="B14" s="28" t="s">
        <v>12</v>
      </c>
      <c r="C14" s="39">
        <v>7.9172528535647109</v>
      </c>
      <c r="D14" s="38">
        <v>7.922452256824033</v>
      </c>
      <c r="E14" s="38">
        <v>7.9214123655970452</v>
      </c>
      <c r="F14" s="49">
        <v>7.8559098764219906</v>
      </c>
      <c r="G14" s="39">
        <v>8.3454008205510828</v>
      </c>
      <c r="H14" s="38">
        <v>8.3128571818249153</v>
      </c>
      <c r="I14" s="38">
        <v>8.280323681438162</v>
      </c>
      <c r="J14" s="49">
        <v>8.2174543109072591</v>
      </c>
      <c r="K14" s="39">
        <v>8.3283662711643416</v>
      </c>
      <c r="L14" s="38">
        <v>8.3419091241330161</v>
      </c>
      <c r="M14" s="38">
        <v>8.3170825329189668</v>
      </c>
      <c r="N14" s="49">
        <v>8.2584359840526425</v>
      </c>
      <c r="O14" s="39">
        <v>8.394452854201262</v>
      </c>
      <c r="P14" s="38">
        <v>8.3486691003664326</v>
      </c>
      <c r="Q14" s="38">
        <v>8.3134770713874833</v>
      </c>
      <c r="R14" s="38">
        <v>8.2431613786435793</v>
      </c>
    </row>
    <row r="15" spans="2:18" x14ac:dyDescent="0.35">
      <c r="B15" s="28" t="s">
        <v>13</v>
      </c>
      <c r="C15" s="39">
        <v>7.6609999999999996</v>
      </c>
      <c r="D15" s="38">
        <v>7.6609999999999996</v>
      </c>
      <c r="E15" s="38">
        <v>7.7210000000000001</v>
      </c>
      <c r="F15" s="49">
        <v>7.6609999999999996</v>
      </c>
      <c r="G15" s="39">
        <v>7.8920000000000003</v>
      </c>
      <c r="H15" s="38">
        <v>7.9020000000000001</v>
      </c>
      <c r="I15" s="38">
        <v>7.9020000000000001</v>
      </c>
      <c r="J15" s="49">
        <v>7.8109999999999999</v>
      </c>
      <c r="K15" s="39">
        <v>7.7409999999999997</v>
      </c>
      <c r="L15" s="38">
        <v>7.8079999999999998</v>
      </c>
      <c r="M15" s="38">
        <v>7.7949999999999999</v>
      </c>
      <c r="N15" s="49">
        <v>7.7279999999999998</v>
      </c>
      <c r="O15" s="39">
        <v>7.6310000000000002</v>
      </c>
      <c r="P15" s="38">
        <v>7.6660000000000004</v>
      </c>
      <c r="Q15" s="38">
        <v>7.6459999999999999</v>
      </c>
      <c r="R15" s="38">
        <v>7.601</v>
      </c>
    </row>
    <row r="16" spans="2:18" x14ac:dyDescent="0.35">
      <c r="B16" s="28" t="s">
        <v>14</v>
      </c>
      <c r="C16" s="39">
        <v>7.9420000000000002</v>
      </c>
      <c r="D16" s="38">
        <v>7.7809999999999997</v>
      </c>
      <c r="E16" s="38">
        <v>7.8620000000000001</v>
      </c>
      <c r="F16" s="49">
        <v>7.7210000000000001</v>
      </c>
      <c r="G16" s="39">
        <v>8.0419999999999998</v>
      </c>
      <c r="H16" s="38">
        <v>8.0020000000000007</v>
      </c>
      <c r="I16" s="38">
        <v>7.9619999999999997</v>
      </c>
      <c r="J16" s="49">
        <v>7.9020000000000001</v>
      </c>
      <c r="K16" s="39">
        <v>7.8620000000000001</v>
      </c>
      <c r="L16" s="38">
        <v>7.8879999999999999</v>
      </c>
      <c r="M16" s="38">
        <v>7.8479999999999999</v>
      </c>
      <c r="N16" s="49">
        <v>7.8079999999999998</v>
      </c>
      <c r="O16" s="39">
        <v>7.766</v>
      </c>
      <c r="P16" s="38">
        <v>7.726</v>
      </c>
      <c r="Q16" s="38">
        <v>7.6909999999999998</v>
      </c>
      <c r="R16" s="38">
        <v>7.6260000000000003</v>
      </c>
    </row>
    <row r="17" spans="2:18" x14ac:dyDescent="0.35">
      <c r="B17" s="28" t="s">
        <v>15</v>
      </c>
      <c r="C17" s="39">
        <v>8.2829999999999995</v>
      </c>
      <c r="D17" s="38">
        <v>8.0419999999999998</v>
      </c>
      <c r="E17" s="38">
        <v>8.0419999999999998</v>
      </c>
      <c r="F17" s="49">
        <v>8.2230000000000008</v>
      </c>
      <c r="G17" s="39">
        <v>8.2230000000000008</v>
      </c>
      <c r="H17" s="38">
        <v>8.2829999999999995</v>
      </c>
      <c r="I17" s="38">
        <v>8.1419999999999995</v>
      </c>
      <c r="J17" s="49">
        <v>8.1120000000000001</v>
      </c>
      <c r="K17" s="39">
        <v>8.1419999999999995</v>
      </c>
      <c r="L17" s="38">
        <v>8.1020000000000003</v>
      </c>
      <c r="M17" s="38">
        <v>8.1020000000000003</v>
      </c>
      <c r="N17" s="49">
        <v>8.0150000000000006</v>
      </c>
      <c r="O17" s="39">
        <v>7.9720000000000004</v>
      </c>
      <c r="P17" s="38">
        <v>8.0220000000000002</v>
      </c>
      <c r="Q17" s="38">
        <v>7.992</v>
      </c>
      <c r="R17" s="38">
        <v>7.8869999999999996</v>
      </c>
    </row>
    <row r="18" spans="2:18" x14ac:dyDescent="0.35">
      <c r="B18" s="40" t="s">
        <v>4</v>
      </c>
      <c r="C18" s="42">
        <f t="shared" ref="C18:R18" si="2">+C11/C10</f>
        <v>1.3533333333333333</v>
      </c>
      <c r="D18" s="41">
        <f t="shared" si="2"/>
        <v>2.1620253164556962</v>
      </c>
      <c r="E18" s="41">
        <f t="shared" si="2"/>
        <v>1.752</v>
      </c>
      <c r="F18" s="50">
        <f t="shared" si="2"/>
        <v>4.2119999999999997</v>
      </c>
      <c r="G18" s="42">
        <f t="shared" si="2"/>
        <v>1.7791549295774647</v>
      </c>
      <c r="H18" s="41">
        <f t="shared" si="2"/>
        <v>3.5214084507042251</v>
      </c>
      <c r="I18" s="41">
        <f t="shared" si="2"/>
        <v>3.447323943661972</v>
      </c>
      <c r="J18" s="50">
        <f t="shared" si="2"/>
        <v>4.0222535211267605</v>
      </c>
      <c r="K18" s="42">
        <f t="shared" si="2"/>
        <v>2.6891304347826086</v>
      </c>
      <c r="L18" s="41">
        <f t="shared" si="2"/>
        <v>2.0482608695652176</v>
      </c>
      <c r="M18" s="41">
        <f t="shared" si="2"/>
        <v>2.316086956521739</v>
      </c>
      <c r="N18" s="50">
        <f t="shared" si="2"/>
        <v>2.9967391304347828</v>
      </c>
      <c r="O18" s="42">
        <f t="shared" si="2"/>
        <v>2.6</v>
      </c>
      <c r="P18" s="41">
        <f t="shared" si="2"/>
        <v>3.0662781015820149</v>
      </c>
      <c r="Q18" s="41">
        <f t="shared" si="2"/>
        <v>2.8163265306122449</v>
      </c>
      <c r="R18" s="41">
        <f t="shared" si="2"/>
        <v>3.0646938775510204</v>
      </c>
    </row>
    <row r="20" spans="2:18" x14ac:dyDescent="0.35">
      <c r="F20" s="38"/>
    </row>
  </sheetData>
  <mergeCells count="5">
    <mergeCell ref="B2:N2"/>
    <mergeCell ref="C3:F3"/>
    <mergeCell ref="G3:J3"/>
    <mergeCell ref="K3:N3"/>
    <mergeCell ref="O3:R3"/>
  </mergeCells>
  <pageMargins left="0.7" right="0.7" top="0.75" bottom="0.75" header="0.3" footer="0.3"/>
  <pageSetup paperSize="9" orientation="portrait" r:id="rId1"/>
  <headerFooter>
    <oddFooter>&amp;L_x000D_&amp;1#&amp;"Calibri"&amp;8&amp;K000000 Classified as Confidential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0FA9-990E-4A0B-9821-D02761F49C25}">
  <dimension ref="B2:R20"/>
  <sheetViews>
    <sheetView showGridLines="0" zoomScale="110" zoomScaleNormal="110" workbookViewId="0">
      <selection activeCell="C13" sqref="C13:Q17"/>
    </sheetView>
  </sheetViews>
  <sheetFormatPr defaultRowHeight="14.5" x14ac:dyDescent="0.35"/>
  <cols>
    <col min="2" max="2" width="31.1796875" customWidth="1"/>
  </cols>
  <sheetData>
    <row r="2" spans="2:18" ht="18" x14ac:dyDescent="0.4">
      <c r="B2" s="74" t="s">
        <v>43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6"/>
      <c r="P2" s="26"/>
      <c r="Q2" s="26"/>
      <c r="R2" s="26"/>
    </row>
    <row r="3" spans="2:18" x14ac:dyDescent="0.35">
      <c r="B3" s="27"/>
      <c r="C3" s="76" t="s">
        <v>6</v>
      </c>
      <c r="D3" s="76"/>
      <c r="E3" s="76"/>
      <c r="F3" s="76"/>
      <c r="G3" s="76" t="s">
        <v>7</v>
      </c>
      <c r="H3" s="76"/>
      <c r="I3" s="76"/>
      <c r="J3" s="76"/>
      <c r="K3" s="76" t="s">
        <v>8</v>
      </c>
      <c r="L3" s="76"/>
      <c r="M3" s="76"/>
      <c r="N3" s="76"/>
      <c r="O3" s="76" t="s">
        <v>9</v>
      </c>
      <c r="P3" s="76"/>
      <c r="Q3" s="76"/>
      <c r="R3" s="76"/>
    </row>
    <row r="4" spans="2:18" x14ac:dyDescent="0.35">
      <c r="B4" s="28"/>
      <c r="C4" s="43"/>
      <c r="D4" s="30"/>
      <c r="E4" s="30"/>
      <c r="F4" s="44"/>
      <c r="G4" s="29"/>
      <c r="H4" s="29"/>
      <c r="I4" s="29"/>
      <c r="J4" s="30"/>
      <c r="K4" s="43"/>
      <c r="L4" s="30"/>
      <c r="M4" s="30"/>
      <c r="N4" s="44"/>
      <c r="O4" s="29"/>
      <c r="P4" s="29"/>
      <c r="Q4" s="29"/>
      <c r="R4" s="30"/>
    </row>
    <row r="5" spans="2:18" x14ac:dyDescent="0.35">
      <c r="B5" s="28" t="s">
        <v>0</v>
      </c>
      <c r="C5" s="33">
        <v>45691</v>
      </c>
      <c r="D5" s="32">
        <v>45698</v>
      </c>
      <c r="E5" s="32">
        <v>45705</v>
      </c>
      <c r="F5" s="45">
        <v>45712</v>
      </c>
      <c r="G5" s="33">
        <f t="shared" ref="G5:R5" si="0">C5</f>
        <v>45691</v>
      </c>
      <c r="H5" s="32">
        <f t="shared" si="0"/>
        <v>45698</v>
      </c>
      <c r="I5" s="32">
        <f t="shared" si="0"/>
        <v>45705</v>
      </c>
      <c r="J5" s="45">
        <f t="shared" si="0"/>
        <v>45712</v>
      </c>
      <c r="K5" s="33">
        <f t="shared" si="0"/>
        <v>45691</v>
      </c>
      <c r="L5" s="32">
        <f t="shared" si="0"/>
        <v>45698</v>
      </c>
      <c r="M5" s="32">
        <f t="shared" si="0"/>
        <v>45705</v>
      </c>
      <c r="N5" s="45">
        <f t="shared" si="0"/>
        <v>45712</v>
      </c>
      <c r="O5" s="33">
        <f t="shared" si="0"/>
        <v>45691</v>
      </c>
      <c r="P5" s="32">
        <f t="shared" si="0"/>
        <v>45698</v>
      </c>
      <c r="Q5" s="32">
        <f t="shared" si="0"/>
        <v>45705</v>
      </c>
      <c r="R5" s="32">
        <f t="shared" si="0"/>
        <v>45712</v>
      </c>
    </row>
    <row r="6" spans="2:18" x14ac:dyDescent="0.35">
      <c r="B6" s="28" t="s">
        <v>1</v>
      </c>
      <c r="C6" s="33">
        <f t="shared" ref="C6:R6" si="1">C5+2</f>
        <v>45693</v>
      </c>
      <c r="D6" s="32">
        <f t="shared" si="1"/>
        <v>45700</v>
      </c>
      <c r="E6" s="32">
        <f t="shared" si="1"/>
        <v>45707</v>
      </c>
      <c r="F6" s="45">
        <f t="shared" si="1"/>
        <v>45714</v>
      </c>
      <c r="G6" s="33">
        <f t="shared" si="1"/>
        <v>45693</v>
      </c>
      <c r="H6" s="32">
        <f t="shared" si="1"/>
        <v>45700</v>
      </c>
      <c r="I6" s="32">
        <f t="shared" si="1"/>
        <v>45707</v>
      </c>
      <c r="J6" s="45">
        <f t="shared" si="1"/>
        <v>45714</v>
      </c>
      <c r="K6" s="33">
        <f t="shared" si="1"/>
        <v>45693</v>
      </c>
      <c r="L6" s="32">
        <f t="shared" si="1"/>
        <v>45700</v>
      </c>
      <c r="M6" s="32">
        <f t="shared" si="1"/>
        <v>45707</v>
      </c>
      <c r="N6" s="45">
        <f t="shared" si="1"/>
        <v>45714</v>
      </c>
      <c r="O6" s="33">
        <f t="shared" si="1"/>
        <v>45693</v>
      </c>
      <c r="P6" s="32">
        <f t="shared" si="1"/>
        <v>45700</v>
      </c>
      <c r="Q6" s="32">
        <f t="shared" si="1"/>
        <v>45707</v>
      </c>
      <c r="R6" s="32">
        <f t="shared" si="1"/>
        <v>45714</v>
      </c>
    </row>
    <row r="7" spans="2:18" x14ac:dyDescent="0.35">
      <c r="B7" s="28" t="s">
        <v>10</v>
      </c>
      <c r="C7" s="35">
        <f>C6+91</f>
        <v>45784</v>
      </c>
      <c r="D7" s="34">
        <f>D6+91</f>
        <v>45791</v>
      </c>
      <c r="E7" s="34">
        <f>E6+91</f>
        <v>45798</v>
      </c>
      <c r="F7" s="46">
        <f>F6+91</f>
        <v>45805</v>
      </c>
      <c r="G7" s="35">
        <f>G6+182</f>
        <v>45875</v>
      </c>
      <c r="H7" s="34">
        <f>H6+182</f>
        <v>45882</v>
      </c>
      <c r="I7" s="34">
        <f>I6+182</f>
        <v>45889</v>
      </c>
      <c r="J7" s="46">
        <f>J6+182</f>
        <v>45896</v>
      </c>
      <c r="K7" s="35">
        <f>K6+273</f>
        <v>45966</v>
      </c>
      <c r="L7" s="34">
        <f>L6+273</f>
        <v>45973</v>
      </c>
      <c r="M7" s="34">
        <f>M6+273</f>
        <v>45980</v>
      </c>
      <c r="N7" s="46">
        <f>N6+273</f>
        <v>45987</v>
      </c>
      <c r="O7" s="35">
        <f>O6+364</f>
        <v>46057</v>
      </c>
      <c r="P7" s="34">
        <f>P6+364</f>
        <v>46064</v>
      </c>
      <c r="Q7" s="34">
        <f>Q6+364</f>
        <v>46071</v>
      </c>
      <c r="R7" s="34">
        <f>R6+364</f>
        <v>46078</v>
      </c>
    </row>
    <row r="8" spans="2:18" x14ac:dyDescent="0.35">
      <c r="B8" s="28"/>
      <c r="C8" s="31"/>
      <c r="D8" s="29"/>
      <c r="E8" s="29"/>
      <c r="F8" s="47"/>
      <c r="G8" s="31"/>
      <c r="H8" s="29"/>
      <c r="I8" s="29"/>
      <c r="J8" s="47"/>
      <c r="K8" s="31"/>
      <c r="L8" s="29"/>
      <c r="M8" s="29"/>
      <c r="N8" s="47"/>
      <c r="O8" s="31"/>
      <c r="P8" s="29"/>
      <c r="Q8" s="29"/>
      <c r="R8" s="29"/>
    </row>
    <row r="9" spans="2:18" x14ac:dyDescent="0.35">
      <c r="B9" s="28" t="s">
        <v>5</v>
      </c>
      <c r="C9" s="36">
        <v>1500</v>
      </c>
      <c r="D9" s="37">
        <v>1500</v>
      </c>
      <c r="E9" s="37">
        <v>1500</v>
      </c>
      <c r="F9" s="37">
        <v>1500</v>
      </c>
      <c r="G9" s="36">
        <v>3550</v>
      </c>
      <c r="H9" s="37">
        <v>3550</v>
      </c>
      <c r="I9" s="37">
        <v>3550</v>
      </c>
      <c r="J9" s="37">
        <v>3550</v>
      </c>
      <c r="K9" s="36">
        <v>4600</v>
      </c>
      <c r="L9" s="37">
        <v>4600</v>
      </c>
      <c r="M9" s="37">
        <v>4600</v>
      </c>
      <c r="N9" s="37">
        <v>4600</v>
      </c>
      <c r="O9" s="36">
        <v>4900</v>
      </c>
      <c r="P9" s="37">
        <v>4900</v>
      </c>
      <c r="Q9" s="37">
        <v>4900</v>
      </c>
      <c r="R9" s="37">
        <v>4900</v>
      </c>
    </row>
    <row r="10" spans="2:18" x14ac:dyDescent="0.35">
      <c r="B10" s="28" t="s">
        <v>2</v>
      </c>
      <c r="C10" s="36">
        <v>1500</v>
      </c>
      <c r="D10" s="37">
        <v>455</v>
      </c>
      <c r="E10" s="37">
        <v>1500</v>
      </c>
      <c r="F10" s="37">
        <v>1500</v>
      </c>
      <c r="G10" s="36">
        <v>3550</v>
      </c>
      <c r="H10" s="37">
        <v>4594</v>
      </c>
      <c r="I10" s="37">
        <v>3550</v>
      </c>
      <c r="J10" s="37">
        <v>3550</v>
      </c>
      <c r="K10" s="36">
        <v>4600</v>
      </c>
      <c r="L10" s="37">
        <v>4600</v>
      </c>
      <c r="M10" s="37">
        <v>4600</v>
      </c>
      <c r="N10" s="37">
        <v>4600</v>
      </c>
      <c r="O10" s="36">
        <v>4900</v>
      </c>
      <c r="P10" s="37">
        <v>4900</v>
      </c>
      <c r="Q10" s="37">
        <v>4900</v>
      </c>
      <c r="R10" s="37">
        <v>4900</v>
      </c>
    </row>
    <row r="11" spans="2:18" x14ac:dyDescent="0.35">
      <c r="B11" s="28" t="s">
        <v>3</v>
      </c>
      <c r="C11" s="36">
        <v>5406</v>
      </c>
      <c r="D11" s="37">
        <v>775</v>
      </c>
      <c r="E11" s="37">
        <v>2080</v>
      </c>
      <c r="F11" s="48">
        <v>3521</v>
      </c>
      <c r="G11" s="36">
        <v>11881</v>
      </c>
      <c r="H11" s="37">
        <v>18166</v>
      </c>
      <c r="I11" s="37">
        <v>15201</v>
      </c>
      <c r="J11" s="48">
        <v>16495</v>
      </c>
      <c r="K11" s="36">
        <v>11357</v>
      </c>
      <c r="L11" s="37">
        <v>10574</v>
      </c>
      <c r="M11" s="37">
        <v>13779</v>
      </c>
      <c r="N11" s="48">
        <v>14603</v>
      </c>
      <c r="O11" s="36">
        <v>9988</v>
      </c>
      <c r="P11" s="37">
        <v>10440</v>
      </c>
      <c r="Q11" s="37">
        <v>9574</v>
      </c>
      <c r="R11" s="37">
        <v>11923</v>
      </c>
    </row>
    <row r="12" spans="2:18" x14ac:dyDescent="0.35">
      <c r="B12" s="28"/>
      <c r="C12" s="31"/>
      <c r="D12" s="29"/>
      <c r="E12" s="29"/>
      <c r="F12" s="47"/>
      <c r="G12" s="31"/>
      <c r="H12" s="29"/>
      <c r="I12" s="29"/>
      <c r="J12" s="47"/>
      <c r="K12" s="31"/>
      <c r="L12" s="29"/>
      <c r="M12" s="29"/>
      <c r="N12" s="47"/>
      <c r="O12" s="31"/>
      <c r="P12" s="29"/>
      <c r="Q12" s="29"/>
      <c r="R12" s="29"/>
    </row>
    <row r="13" spans="2:18" x14ac:dyDescent="0.35">
      <c r="B13" s="28" t="s">
        <v>11</v>
      </c>
      <c r="C13" s="39">
        <v>7.39</v>
      </c>
      <c r="D13" s="38">
        <v>7.41</v>
      </c>
      <c r="E13" s="38">
        <v>7.4509999999999996</v>
      </c>
      <c r="F13" s="49">
        <v>7.41</v>
      </c>
      <c r="G13" s="39">
        <v>7.83</v>
      </c>
      <c r="H13" s="38">
        <v>7.77</v>
      </c>
      <c r="I13" s="38">
        <v>7.7240000000000002</v>
      </c>
      <c r="J13" s="49">
        <v>7.69</v>
      </c>
      <c r="K13" s="39">
        <v>7.74</v>
      </c>
      <c r="L13" s="38">
        <v>7.73</v>
      </c>
      <c r="M13" s="38">
        <v>7.7149999999999999</v>
      </c>
      <c r="N13" s="49">
        <v>7.7</v>
      </c>
      <c r="O13" s="39">
        <v>7.58</v>
      </c>
      <c r="P13" s="38">
        <v>7.58</v>
      </c>
      <c r="Q13" s="38">
        <v>7.5730000000000004</v>
      </c>
      <c r="R13" s="38">
        <v>7.57</v>
      </c>
    </row>
    <row r="14" spans="2:18" x14ac:dyDescent="0.35">
      <c r="B14" s="28" t="s">
        <v>12</v>
      </c>
      <c r="C14" s="39">
        <v>7.53</v>
      </c>
      <c r="D14" s="38">
        <v>7.55</v>
      </c>
      <c r="E14" s="38">
        <v>7.5920335239910104</v>
      </c>
      <c r="F14" s="49">
        <v>7.55</v>
      </c>
      <c r="G14" s="39">
        <v>8.15</v>
      </c>
      <c r="H14" s="38">
        <v>8.09</v>
      </c>
      <c r="I14" s="38">
        <v>8.0334530194616907</v>
      </c>
      <c r="J14" s="49">
        <v>8</v>
      </c>
      <c r="K14" s="39">
        <v>8.2200000000000006</v>
      </c>
      <c r="L14" s="38">
        <v>8.2100000000000009</v>
      </c>
      <c r="M14" s="38">
        <v>8.18793000643279</v>
      </c>
      <c r="N14" s="49">
        <v>8.17</v>
      </c>
      <c r="O14" s="39">
        <v>8.1999999999999993</v>
      </c>
      <c r="P14" s="38">
        <v>8.1999999999999993</v>
      </c>
      <c r="Q14" s="38">
        <v>8.1918887140295098</v>
      </c>
      <c r="R14" s="38">
        <v>8.18</v>
      </c>
    </row>
    <row r="15" spans="2:18" x14ac:dyDescent="0.35">
      <c r="B15" s="28" t="s">
        <v>13</v>
      </c>
      <c r="C15" s="39">
        <v>7.38</v>
      </c>
      <c r="D15" s="38">
        <v>7.38</v>
      </c>
      <c r="E15" s="38">
        <v>7.32</v>
      </c>
      <c r="F15" s="49">
        <v>7.38</v>
      </c>
      <c r="G15" s="39">
        <v>7.39</v>
      </c>
      <c r="H15" s="38">
        <v>7.54</v>
      </c>
      <c r="I15" s="38">
        <v>7.6909999999999998</v>
      </c>
      <c r="J15" s="49">
        <v>7.68</v>
      </c>
      <c r="K15" s="39">
        <v>7.41</v>
      </c>
      <c r="L15" s="38">
        <v>7.68</v>
      </c>
      <c r="M15" s="38">
        <v>7.6879999999999997</v>
      </c>
      <c r="N15" s="49">
        <v>7.67</v>
      </c>
      <c r="O15" s="39">
        <v>7.5</v>
      </c>
      <c r="P15" s="38">
        <v>7.52</v>
      </c>
      <c r="Q15" s="38">
        <v>7.5309999999999997</v>
      </c>
      <c r="R15" s="38">
        <v>7.52</v>
      </c>
    </row>
    <row r="16" spans="2:18" x14ac:dyDescent="0.35">
      <c r="B16" s="28" t="s">
        <v>14</v>
      </c>
      <c r="C16" s="39">
        <v>7.42</v>
      </c>
      <c r="D16" s="38">
        <v>7.46</v>
      </c>
      <c r="E16" s="38">
        <v>7.5810000000000004</v>
      </c>
      <c r="F16" s="49">
        <v>7.42</v>
      </c>
      <c r="G16" s="39">
        <v>7.86</v>
      </c>
      <c r="H16" s="38">
        <v>7.79</v>
      </c>
      <c r="I16" s="38">
        <v>7.7409999999999997</v>
      </c>
      <c r="J16" s="49">
        <v>7.7</v>
      </c>
      <c r="K16" s="39">
        <v>7.78</v>
      </c>
      <c r="L16" s="38">
        <v>7.75</v>
      </c>
      <c r="M16" s="38">
        <v>7.7279999999999998</v>
      </c>
      <c r="N16" s="49">
        <v>7.73</v>
      </c>
      <c r="O16" s="39">
        <v>7.62</v>
      </c>
      <c r="P16" s="38">
        <v>7.6</v>
      </c>
      <c r="Q16" s="38">
        <v>7.5910000000000002</v>
      </c>
      <c r="R16" s="38">
        <v>7.58</v>
      </c>
    </row>
    <row r="17" spans="2:18" x14ac:dyDescent="0.35">
      <c r="B17" s="28" t="s">
        <v>15</v>
      </c>
      <c r="C17" s="39">
        <v>7.98</v>
      </c>
      <c r="D17" s="38">
        <v>7.98</v>
      </c>
      <c r="E17" s="38">
        <v>7.8620000000000001</v>
      </c>
      <c r="F17" s="49">
        <v>7.86</v>
      </c>
      <c r="G17" s="39">
        <v>8.06</v>
      </c>
      <c r="H17" s="38">
        <v>8.0299999999999994</v>
      </c>
      <c r="I17" s="38">
        <v>11.592000000000001</v>
      </c>
      <c r="J17" s="49">
        <v>7.98</v>
      </c>
      <c r="K17" s="39">
        <v>7.98</v>
      </c>
      <c r="L17" s="38">
        <v>7.98</v>
      </c>
      <c r="M17" s="38">
        <v>7.9219999999999997</v>
      </c>
      <c r="N17" s="49">
        <v>7.92</v>
      </c>
      <c r="O17" s="39">
        <v>7.88</v>
      </c>
      <c r="P17" s="38">
        <v>7.88</v>
      </c>
      <c r="Q17" s="38">
        <v>7.8819999999999997</v>
      </c>
      <c r="R17" s="38">
        <v>7.88</v>
      </c>
    </row>
    <row r="18" spans="2:18" x14ac:dyDescent="0.35">
      <c r="B18" s="40" t="s">
        <v>4</v>
      </c>
      <c r="C18" s="42">
        <f t="shared" ref="C18:R18" si="2">+C11/C10</f>
        <v>3.6040000000000001</v>
      </c>
      <c r="D18" s="41">
        <f t="shared" si="2"/>
        <v>1.7032967032967032</v>
      </c>
      <c r="E18" s="41">
        <f t="shared" si="2"/>
        <v>1.3866666666666667</v>
      </c>
      <c r="F18" s="50">
        <f t="shared" si="2"/>
        <v>2.3473333333333333</v>
      </c>
      <c r="G18" s="42">
        <f t="shared" si="2"/>
        <v>3.3467605633802817</v>
      </c>
      <c r="H18" s="41">
        <f t="shared" si="2"/>
        <v>3.954288202002612</v>
      </c>
      <c r="I18" s="41">
        <f t="shared" si="2"/>
        <v>4.2819718309859152</v>
      </c>
      <c r="J18" s="50">
        <f t="shared" si="2"/>
        <v>4.6464788732394364</v>
      </c>
      <c r="K18" s="42">
        <f t="shared" si="2"/>
        <v>2.4689130434782607</v>
      </c>
      <c r="L18" s="41">
        <f t="shared" si="2"/>
        <v>2.298695652173913</v>
      </c>
      <c r="M18" s="41">
        <f t="shared" si="2"/>
        <v>2.9954347826086956</v>
      </c>
      <c r="N18" s="50">
        <f t="shared" si="2"/>
        <v>3.1745652173913044</v>
      </c>
      <c r="O18" s="42">
        <f t="shared" si="2"/>
        <v>2.0383673469387755</v>
      </c>
      <c r="P18" s="41">
        <f t="shared" si="2"/>
        <v>2.130612244897959</v>
      </c>
      <c r="Q18" s="41">
        <f t="shared" si="2"/>
        <v>1.9538775510204081</v>
      </c>
      <c r="R18" s="41">
        <f t="shared" si="2"/>
        <v>2.4332653061224492</v>
      </c>
    </row>
    <row r="20" spans="2:18" x14ac:dyDescent="0.35">
      <c r="F20" s="38"/>
    </row>
  </sheetData>
  <mergeCells count="5">
    <mergeCell ref="B2:N2"/>
    <mergeCell ref="C3:F3"/>
    <mergeCell ref="G3:J3"/>
    <mergeCell ref="K3:N3"/>
    <mergeCell ref="O3:R3"/>
  </mergeCells>
  <pageMargins left="0.7" right="0.7" top="0.75" bottom="0.75" header="0.3" footer="0.3"/>
  <pageSetup paperSize="9" orientation="portrait" r:id="rId1"/>
  <headerFooter>
    <oddFooter>&amp;L_x000D_&amp;1#&amp;"Calibri"&amp;8&amp;K000000 Classified as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18"/>
  <sheetViews>
    <sheetView showGridLines="0" zoomScale="90" zoomScaleNormal="90" workbookViewId="0">
      <selection activeCell="S10" sqref="S10"/>
    </sheetView>
  </sheetViews>
  <sheetFormatPr defaultRowHeight="14.5" x14ac:dyDescent="0.35"/>
  <cols>
    <col min="2" max="2" width="26.54296875" bestFit="1" customWidth="1"/>
  </cols>
  <sheetData>
    <row r="2" spans="1:22" ht="18" x14ac:dyDescent="0.4">
      <c r="A2" s="6"/>
      <c r="B2" s="68" t="s">
        <v>19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5">
      <c r="A3" s="6"/>
      <c r="B3" s="10"/>
      <c r="C3" s="69" t="s">
        <v>6</v>
      </c>
      <c r="D3" s="70"/>
      <c r="E3" s="70"/>
      <c r="F3" s="70"/>
      <c r="G3" s="71"/>
      <c r="H3" s="72" t="s">
        <v>7</v>
      </c>
      <c r="I3" s="70"/>
      <c r="J3" s="70"/>
      <c r="K3" s="70"/>
      <c r="L3" s="70"/>
      <c r="M3" s="72" t="s">
        <v>8</v>
      </c>
      <c r="N3" s="70"/>
      <c r="O3" s="70"/>
      <c r="P3" s="70"/>
      <c r="Q3" s="70"/>
      <c r="R3" s="72" t="s">
        <v>9</v>
      </c>
      <c r="S3" s="70"/>
      <c r="T3" s="70"/>
      <c r="U3" s="70"/>
      <c r="V3" s="70"/>
    </row>
    <row r="4" spans="1:22" x14ac:dyDescent="0.35">
      <c r="A4" s="6"/>
      <c r="B4" s="1"/>
      <c r="C4" s="4"/>
      <c r="D4" s="3"/>
      <c r="E4" s="3"/>
      <c r="F4" s="3"/>
      <c r="G4" s="17"/>
      <c r="H4" s="4"/>
      <c r="I4" s="3"/>
      <c r="J4" s="3"/>
      <c r="K4" s="3"/>
      <c r="L4" s="3"/>
      <c r="M4" s="4"/>
      <c r="N4" s="3"/>
      <c r="O4" s="3"/>
      <c r="P4" s="3"/>
      <c r="Q4" s="3"/>
      <c r="R4" s="4"/>
      <c r="S4" s="3"/>
      <c r="T4" s="3"/>
      <c r="U4" s="3"/>
      <c r="V4" s="3"/>
    </row>
    <row r="5" spans="1:22" x14ac:dyDescent="0.35">
      <c r="A5" s="6"/>
      <c r="B5" s="1" t="s">
        <v>0</v>
      </c>
      <c r="C5" s="12">
        <v>45079</v>
      </c>
      <c r="D5" s="11">
        <v>45086</v>
      </c>
      <c r="E5" s="11">
        <v>45092</v>
      </c>
      <c r="F5" s="11">
        <v>45100</v>
      </c>
      <c r="G5" s="18">
        <v>45107</v>
      </c>
      <c r="H5" s="12">
        <f>C5</f>
        <v>45079</v>
      </c>
      <c r="I5" s="11">
        <f>D5</f>
        <v>45086</v>
      </c>
      <c r="J5" s="11">
        <f>E5</f>
        <v>45092</v>
      </c>
      <c r="K5" s="11">
        <v>45100</v>
      </c>
      <c r="L5" s="11">
        <f t="shared" ref="L5:V5" si="0">G5</f>
        <v>45107</v>
      </c>
      <c r="M5" s="12">
        <f t="shared" si="0"/>
        <v>45079</v>
      </c>
      <c r="N5" s="11">
        <f t="shared" si="0"/>
        <v>45086</v>
      </c>
      <c r="O5" s="11">
        <f t="shared" si="0"/>
        <v>45092</v>
      </c>
      <c r="P5" s="11">
        <f t="shared" si="0"/>
        <v>45100</v>
      </c>
      <c r="Q5" s="11">
        <f t="shared" si="0"/>
        <v>45107</v>
      </c>
      <c r="R5" s="12">
        <f t="shared" si="0"/>
        <v>45079</v>
      </c>
      <c r="S5" s="11">
        <f t="shared" si="0"/>
        <v>45086</v>
      </c>
      <c r="T5" s="11">
        <f t="shared" si="0"/>
        <v>45092</v>
      </c>
      <c r="U5" s="11">
        <f t="shared" si="0"/>
        <v>45100</v>
      </c>
      <c r="V5" s="11">
        <f t="shared" si="0"/>
        <v>45107</v>
      </c>
    </row>
    <row r="6" spans="1:22" x14ac:dyDescent="0.35">
      <c r="A6" s="6"/>
      <c r="B6" s="1" t="s">
        <v>1</v>
      </c>
      <c r="C6" s="12">
        <f>C5+5</f>
        <v>45084</v>
      </c>
      <c r="D6" s="11">
        <f t="shared" ref="D6:V6" si="1">D5+5</f>
        <v>45091</v>
      </c>
      <c r="E6" s="11">
        <f>E5+5</f>
        <v>45097</v>
      </c>
      <c r="F6" s="11">
        <f>F5+5</f>
        <v>45105</v>
      </c>
      <c r="G6" s="18">
        <f t="shared" si="1"/>
        <v>45112</v>
      </c>
      <c r="H6" s="12">
        <f t="shared" si="1"/>
        <v>45084</v>
      </c>
      <c r="I6" s="11">
        <f t="shared" si="1"/>
        <v>45091</v>
      </c>
      <c r="J6" s="11">
        <f>J5+5</f>
        <v>45097</v>
      </c>
      <c r="K6" s="11">
        <f t="shared" si="1"/>
        <v>45105</v>
      </c>
      <c r="L6" s="11">
        <f t="shared" si="1"/>
        <v>45112</v>
      </c>
      <c r="M6" s="12">
        <f t="shared" si="1"/>
        <v>45084</v>
      </c>
      <c r="N6" s="11">
        <f t="shared" si="1"/>
        <v>45091</v>
      </c>
      <c r="O6" s="11">
        <f>O5+5</f>
        <v>45097</v>
      </c>
      <c r="P6" s="11">
        <f>P5+5</f>
        <v>45105</v>
      </c>
      <c r="Q6" s="11">
        <f t="shared" si="1"/>
        <v>45112</v>
      </c>
      <c r="R6" s="12">
        <f t="shared" si="1"/>
        <v>45084</v>
      </c>
      <c r="S6" s="11">
        <f t="shared" si="1"/>
        <v>45091</v>
      </c>
      <c r="T6" s="11">
        <f>T5+5</f>
        <v>45097</v>
      </c>
      <c r="U6" s="11">
        <f>U5+5</f>
        <v>45105</v>
      </c>
      <c r="V6" s="11">
        <f t="shared" si="1"/>
        <v>45112</v>
      </c>
    </row>
    <row r="7" spans="1:22" x14ac:dyDescent="0.35">
      <c r="A7" s="6"/>
      <c r="B7" s="1" t="s">
        <v>10</v>
      </c>
      <c r="C7" s="13">
        <f>C6+91</f>
        <v>45175</v>
      </c>
      <c r="D7" s="7">
        <f>D6+91</f>
        <v>45182</v>
      </c>
      <c r="E7" s="7">
        <f>E6+91</f>
        <v>45188</v>
      </c>
      <c r="F7" s="7">
        <f>F6+91</f>
        <v>45196</v>
      </c>
      <c r="G7" s="19">
        <f>G6+91</f>
        <v>45203</v>
      </c>
      <c r="H7" s="13">
        <f>H6+182</f>
        <v>45266</v>
      </c>
      <c r="I7" s="7">
        <f>I6+182</f>
        <v>45273</v>
      </c>
      <c r="J7" s="7">
        <f>J6+182</f>
        <v>45279</v>
      </c>
      <c r="K7" s="7">
        <v>45287</v>
      </c>
      <c r="L7" s="7">
        <f t="shared" ref="L7:Q7" si="2">L6+273</f>
        <v>45385</v>
      </c>
      <c r="M7" s="13">
        <f t="shared" si="2"/>
        <v>45357</v>
      </c>
      <c r="N7" s="7">
        <f t="shared" si="2"/>
        <v>45364</v>
      </c>
      <c r="O7" s="7">
        <f t="shared" si="2"/>
        <v>45370</v>
      </c>
      <c r="P7" s="7">
        <f t="shared" si="2"/>
        <v>45378</v>
      </c>
      <c r="Q7" s="7">
        <f t="shared" si="2"/>
        <v>45385</v>
      </c>
      <c r="R7" s="13">
        <f>R6+364</f>
        <v>45448</v>
      </c>
      <c r="S7" s="7">
        <f>S6+364</f>
        <v>45455</v>
      </c>
      <c r="T7" s="7">
        <f>T6+364</f>
        <v>45461</v>
      </c>
      <c r="U7" s="7">
        <f>U6+364</f>
        <v>45469</v>
      </c>
      <c r="V7" s="7">
        <f>V6+364</f>
        <v>45476</v>
      </c>
    </row>
    <row r="8" spans="1:22" x14ac:dyDescent="0.35">
      <c r="A8" s="6"/>
      <c r="B8" s="1"/>
      <c r="C8" s="4"/>
      <c r="D8" s="3"/>
      <c r="E8" s="3"/>
      <c r="F8" s="3"/>
      <c r="G8" s="17"/>
      <c r="H8" s="4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</row>
    <row r="9" spans="1:22" x14ac:dyDescent="0.35">
      <c r="A9" s="6"/>
      <c r="B9" s="1" t="s">
        <v>5</v>
      </c>
      <c r="C9" s="23">
        <v>1200</v>
      </c>
      <c r="D9" s="24">
        <v>1200</v>
      </c>
      <c r="E9" s="24">
        <v>1200</v>
      </c>
      <c r="F9" s="24">
        <v>1200</v>
      </c>
      <c r="G9" s="24">
        <v>1200</v>
      </c>
      <c r="H9" s="23">
        <v>3000</v>
      </c>
      <c r="I9" s="24">
        <v>3000</v>
      </c>
      <c r="J9" s="24">
        <v>3000</v>
      </c>
      <c r="K9" s="24">
        <v>3000</v>
      </c>
      <c r="L9" s="24">
        <v>3000</v>
      </c>
      <c r="M9" s="23">
        <v>4000</v>
      </c>
      <c r="N9" s="24">
        <v>4000</v>
      </c>
      <c r="O9" s="24">
        <v>4000</v>
      </c>
      <c r="P9" s="24">
        <v>4000</v>
      </c>
      <c r="Q9" s="24">
        <v>4000</v>
      </c>
      <c r="R9" s="23">
        <v>4250</v>
      </c>
      <c r="S9" s="24">
        <v>4250</v>
      </c>
      <c r="T9" s="24">
        <v>4250</v>
      </c>
      <c r="U9" s="24">
        <v>4250</v>
      </c>
      <c r="V9" s="24">
        <v>4250</v>
      </c>
    </row>
    <row r="10" spans="1:22" x14ac:dyDescent="0.35">
      <c r="A10" s="6"/>
      <c r="B10" s="1" t="s">
        <v>2</v>
      </c>
      <c r="C10" s="23">
        <v>365</v>
      </c>
      <c r="D10" s="24">
        <v>705</v>
      </c>
      <c r="E10" s="24">
        <v>1200</v>
      </c>
      <c r="F10" s="24">
        <v>1200</v>
      </c>
      <c r="G10" s="24">
        <v>1200</v>
      </c>
      <c r="H10" s="23">
        <v>3000</v>
      </c>
      <c r="I10" s="24">
        <v>3495</v>
      </c>
      <c r="J10" s="24">
        <v>3000</v>
      </c>
      <c r="K10" s="24">
        <v>3000</v>
      </c>
      <c r="L10" s="24">
        <v>3000</v>
      </c>
      <c r="M10" s="23">
        <v>4000</v>
      </c>
      <c r="N10" s="24">
        <v>4000</v>
      </c>
      <c r="O10" s="24">
        <v>4000</v>
      </c>
      <c r="P10" s="24">
        <v>4000</v>
      </c>
      <c r="Q10" s="24">
        <v>4000</v>
      </c>
      <c r="R10" s="23">
        <v>5085</v>
      </c>
      <c r="S10" s="24">
        <v>4250</v>
      </c>
      <c r="T10" s="24">
        <v>4250</v>
      </c>
      <c r="U10" s="24">
        <v>4250</v>
      </c>
      <c r="V10" s="24">
        <v>4250</v>
      </c>
    </row>
    <row r="11" spans="1:22" x14ac:dyDescent="0.35">
      <c r="A11" s="5"/>
      <c r="B11" s="1" t="s">
        <v>3</v>
      </c>
      <c r="C11" s="23">
        <v>1165</v>
      </c>
      <c r="D11" s="24">
        <v>1455</v>
      </c>
      <c r="E11" s="24">
        <v>2635</v>
      </c>
      <c r="F11" s="24">
        <v>2560</v>
      </c>
      <c r="G11" s="25">
        <v>7422</v>
      </c>
      <c r="H11" s="23">
        <v>7501</v>
      </c>
      <c r="I11" s="24">
        <v>6592</v>
      </c>
      <c r="J11" s="24">
        <v>6582</v>
      </c>
      <c r="K11" s="24">
        <v>5905</v>
      </c>
      <c r="L11" s="24">
        <v>6409</v>
      </c>
      <c r="M11" s="23">
        <v>10280</v>
      </c>
      <c r="N11" s="24">
        <v>4500</v>
      </c>
      <c r="O11" s="24">
        <v>6461</v>
      </c>
      <c r="P11" s="24">
        <v>9629</v>
      </c>
      <c r="Q11" s="24">
        <v>9473</v>
      </c>
      <c r="R11" s="23">
        <v>10778</v>
      </c>
      <c r="S11" s="24">
        <v>9854</v>
      </c>
      <c r="T11" s="24">
        <v>6735</v>
      </c>
      <c r="U11" s="24">
        <v>8337</v>
      </c>
      <c r="V11" s="24">
        <v>8519</v>
      </c>
    </row>
    <row r="12" spans="1:22" x14ac:dyDescent="0.35">
      <c r="A12" s="5"/>
      <c r="B12" s="1"/>
      <c r="C12" s="4"/>
      <c r="D12" s="3"/>
      <c r="E12" s="3"/>
      <c r="F12" s="3"/>
      <c r="G12" s="17"/>
      <c r="H12" s="4"/>
      <c r="I12" s="3"/>
      <c r="J12" s="3"/>
      <c r="K12" s="3"/>
      <c r="L12" s="3"/>
      <c r="M12" s="4"/>
      <c r="N12" s="3"/>
      <c r="O12" s="3"/>
      <c r="P12" s="3"/>
      <c r="Q12" s="3"/>
      <c r="R12" s="4"/>
      <c r="S12" s="3"/>
      <c r="T12" s="3"/>
      <c r="U12" s="3"/>
      <c r="V12" s="3"/>
    </row>
    <row r="13" spans="1:22" x14ac:dyDescent="0.35">
      <c r="A13" s="5"/>
      <c r="B13" s="1" t="s">
        <v>11</v>
      </c>
      <c r="C13" s="15">
        <v>8.3940000000000001</v>
      </c>
      <c r="D13" s="9">
        <v>8.4280000000000008</v>
      </c>
      <c r="E13" s="9">
        <v>8.4529999999999994</v>
      </c>
      <c r="F13" s="9">
        <v>8.7010000000000005</v>
      </c>
      <c r="G13" s="20">
        <v>8.6280000000000001</v>
      </c>
      <c r="H13" s="15">
        <v>9</v>
      </c>
      <c r="I13" s="9">
        <v>8.9510000000000005</v>
      </c>
      <c r="J13" s="9">
        <v>8.9209999999999994</v>
      </c>
      <c r="K13" s="9">
        <v>8.923</v>
      </c>
      <c r="L13" s="9">
        <v>8.9019999999999992</v>
      </c>
      <c r="M13" s="15">
        <v>8.9120000000000008</v>
      </c>
      <c r="N13" s="9">
        <v>8.9559999999999995</v>
      </c>
      <c r="O13" s="9">
        <v>8.9450000000000003</v>
      </c>
      <c r="P13" s="9">
        <v>8.8889999999999993</v>
      </c>
      <c r="Q13" s="9">
        <v>8.8510000000000009</v>
      </c>
      <c r="R13" s="15">
        <v>8.6869999999999994</v>
      </c>
      <c r="S13" s="9">
        <v>8.6809999999999992</v>
      </c>
      <c r="T13" s="9">
        <v>8.7230000000000008</v>
      </c>
      <c r="U13" s="9">
        <v>8.6940000000000008</v>
      </c>
      <c r="V13" s="9">
        <v>8.6829999999999998</v>
      </c>
    </row>
    <row r="14" spans="1:22" x14ac:dyDescent="0.35">
      <c r="A14" s="5"/>
      <c r="B14" s="1" t="s">
        <v>12</v>
      </c>
      <c r="C14" s="15">
        <v>8.5730000000000004</v>
      </c>
      <c r="D14" s="9">
        <v>8.609</v>
      </c>
      <c r="E14" s="9">
        <v>8.6349999999999998</v>
      </c>
      <c r="F14" s="9">
        <v>8.8940000000000001</v>
      </c>
      <c r="G14" s="20">
        <v>8.8179999999999996</v>
      </c>
      <c r="H14" s="15">
        <v>9.423</v>
      </c>
      <c r="I14" s="9">
        <v>9.3689999999999998</v>
      </c>
      <c r="J14" s="9">
        <v>9.3360000000000003</v>
      </c>
      <c r="K14" s="9">
        <v>9.3379999999999992</v>
      </c>
      <c r="L14" s="9">
        <v>9.3149999999999995</v>
      </c>
      <c r="M14" s="15">
        <v>9.548</v>
      </c>
      <c r="N14" s="9">
        <v>9.5990000000000002</v>
      </c>
      <c r="O14" s="9">
        <v>9.5860000000000003</v>
      </c>
      <c r="P14" s="9">
        <v>9.5220000000000002</v>
      </c>
      <c r="Q14" s="9">
        <v>9.4779999999999998</v>
      </c>
      <c r="R14" s="15">
        <v>9.5109999999999992</v>
      </c>
      <c r="S14" s="9">
        <v>9.5039999999999996</v>
      </c>
      <c r="T14" s="9">
        <v>9.5540000000000003</v>
      </c>
      <c r="U14" s="9">
        <v>9.5190000000000001</v>
      </c>
      <c r="V14" s="9">
        <v>9.5060000000000002</v>
      </c>
    </row>
    <row r="15" spans="1:22" x14ac:dyDescent="0.35">
      <c r="A15" s="5"/>
      <c r="B15" s="1" t="s">
        <v>13</v>
      </c>
      <c r="C15" s="15">
        <v>8.343</v>
      </c>
      <c r="D15" s="9">
        <v>8.3829999999999991</v>
      </c>
      <c r="E15" s="9">
        <v>8.4030000000000005</v>
      </c>
      <c r="F15" s="9">
        <v>8.423</v>
      </c>
      <c r="G15" s="20">
        <v>8.5630000000000006</v>
      </c>
      <c r="H15" s="15">
        <v>8.343</v>
      </c>
      <c r="I15" s="9">
        <v>8.7240000000000002</v>
      </c>
      <c r="J15" s="9">
        <v>8.8339999999999996</v>
      </c>
      <c r="K15" s="9">
        <v>8.8439999999999994</v>
      </c>
      <c r="L15" s="9">
        <v>8.423</v>
      </c>
      <c r="M15" s="15">
        <v>8.7170000000000005</v>
      </c>
      <c r="N15" s="9">
        <v>8.7569999999999997</v>
      </c>
      <c r="O15" s="9">
        <v>8.8309999999999995</v>
      </c>
      <c r="P15" s="9">
        <v>8.8239999999999998</v>
      </c>
      <c r="Q15" s="9">
        <v>8.6969999999999992</v>
      </c>
      <c r="R15" s="15">
        <v>8.6690000000000005</v>
      </c>
      <c r="S15" s="9">
        <v>8.6440000000000001</v>
      </c>
      <c r="T15" s="9">
        <v>8.6340000000000003</v>
      </c>
      <c r="U15" s="9">
        <v>8.6340000000000003</v>
      </c>
      <c r="V15" s="9">
        <v>8.609</v>
      </c>
    </row>
    <row r="16" spans="1:22" x14ac:dyDescent="0.35">
      <c r="A16" s="5"/>
      <c r="B16" s="1" t="s">
        <v>14</v>
      </c>
      <c r="C16" s="15">
        <v>8.423</v>
      </c>
      <c r="D16" s="9">
        <v>8.4429999999999996</v>
      </c>
      <c r="E16" s="9">
        <v>8.9039999999999999</v>
      </c>
      <c r="F16" s="9">
        <v>8.8640000000000008</v>
      </c>
      <c r="G16" s="20">
        <v>8.6639999999999997</v>
      </c>
      <c r="H16" s="15">
        <v>9.0250000000000004</v>
      </c>
      <c r="I16" s="9">
        <v>9.0150000000000006</v>
      </c>
      <c r="J16" s="9">
        <v>8.9649999999999999</v>
      </c>
      <c r="K16" s="9">
        <v>8.9550000000000001</v>
      </c>
      <c r="L16" s="9">
        <v>8.9450000000000003</v>
      </c>
      <c r="M16" s="15">
        <v>8.9580000000000002</v>
      </c>
      <c r="N16" s="9">
        <v>9.0850000000000009</v>
      </c>
      <c r="O16" s="9">
        <v>9.0109999999999992</v>
      </c>
      <c r="P16" s="9">
        <v>8.9309999999999992</v>
      </c>
      <c r="Q16" s="9">
        <v>8.8780000000000001</v>
      </c>
      <c r="R16" s="15">
        <v>8.7089999999999996</v>
      </c>
      <c r="S16" s="9">
        <v>8.7089999999999996</v>
      </c>
      <c r="T16" s="9">
        <v>8.7590000000000003</v>
      </c>
      <c r="U16" s="9">
        <f xml:space="preserve"> 8.754</f>
        <v>8.7539999999999996</v>
      </c>
      <c r="V16" s="9">
        <v>8.7289999999999992</v>
      </c>
    </row>
    <row r="17" spans="1:22" x14ac:dyDescent="0.35">
      <c r="A17" s="5"/>
      <c r="B17" s="1" t="s">
        <v>15</v>
      </c>
      <c r="C17" s="15">
        <v>9.7669999999999995</v>
      </c>
      <c r="D17" s="9">
        <v>9.7070000000000007</v>
      </c>
      <c r="E17" s="9">
        <v>9.9469999999999992</v>
      </c>
      <c r="F17" s="9">
        <v>8.9239999999999995</v>
      </c>
      <c r="G17" s="20">
        <v>9.1850000000000005</v>
      </c>
      <c r="H17" s="15">
        <v>9.3659999999999997</v>
      </c>
      <c r="I17" s="9">
        <v>9.2449999999999992</v>
      </c>
      <c r="J17" s="9">
        <v>9.1649999999999991</v>
      </c>
      <c r="K17" s="9">
        <v>9.0850000000000009</v>
      </c>
      <c r="L17" s="9">
        <v>9.1649999999999991</v>
      </c>
      <c r="M17" s="15">
        <v>9.3119999999999994</v>
      </c>
      <c r="N17" s="9">
        <v>9.1720000000000006</v>
      </c>
      <c r="O17" s="9">
        <v>9.2189999999999994</v>
      </c>
      <c r="P17" s="9">
        <v>9.1319999999999997</v>
      </c>
      <c r="Q17" s="9">
        <v>9.1050000000000004</v>
      </c>
      <c r="R17" s="15">
        <v>9.26</v>
      </c>
      <c r="S17" s="9">
        <v>9.4260000000000002</v>
      </c>
      <c r="T17" s="9">
        <v>9.2550000000000008</v>
      </c>
      <c r="U17" s="9">
        <v>9.1199999999999992</v>
      </c>
      <c r="V17" s="9">
        <v>9.0449999999999999</v>
      </c>
    </row>
    <row r="18" spans="1:22" x14ac:dyDescent="0.35">
      <c r="A18" s="5"/>
      <c r="B18" s="2" t="s">
        <v>4</v>
      </c>
      <c r="C18" s="16">
        <f t="shared" ref="C18:V18" si="3">+C11/C10</f>
        <v>3.1917808219178081</v>
      </c>
      <c r="D18" s="8">
        <f t="shared" si="3"/>
        <v>2.0638297872340425</v>
      </c>
      <c r="E18" s="8">
        <f t="shared" si="3"/>
        <v>2.1958333333333333</v>
      </c>
      <c r="F18" s="8">
        <f>+F11/F10</f>
        <v>2.1333333333333333</v>
      </c>
      <c r="G18" s="21">
        <f t="shared" si="3"/>
        <v>6.1849999999999996</v>
      </c>
      <c r="H18" s="16">
        <f t="shared" si="3"/>
        <v>2.5003333333333333</v>
      </c>
      <c r="I18" s="8">
        <f t="shared" si="3"/>
        <v>1.8861230329041487</v>
      </c>
      <c r="J18" s="8">
        <f>+J11/J10</f>
        <v>2.194</v>
      </c>
      <c r="K18" s="8">
        <f t="shared" si="3"/>
        <v>1.9683333333333333</v>
      </c>
      <c r="L18" s="8">
        <f t="shared" si="3"/>
        <v>2.1363333333333334</v>
      </c>
      <c r="M18" s="16">
        <f t="shared" si="3"/>
        <v>2.57</v>
      </c>
      <c r="N18" s="8">
        <f t="shared" si="3"/>
        <v>1.125</v>
      </c>
      <c r="O18" s="8">
        <f>+O11/O10</f>
        <v>1.6152500000000001</v>
      </c>
      <c r="P18" s="8">
        <f>+P11/P10</f>
        <v>2.4072499999999999</v>
      </c>
      <c r="Q18" s="8">
        <f t="shared" si="3"/>
        <v>2.3682500000000002</v>
      </c>
      <c r="R18" s="16">
        <f t="shared" si="3"/>
        <v>2.1195673549655849</v>
      </c>
      <c r="S18" s="8">
        <f t="shared" si="3"/>
        <v>2.3185882352941176</v>
      </c>
      <c r="T18" s="8">
        <f>T11/T10</f>
        <v>1.5847058823529412</v>
      </c>
      <c r="U18" s="8">
        <f>+U11/U10</f>
        <v>1.9616470588235295</v>
      </c>
      <c r="V18" s="8">
        <f t="shared" si="3"/>
        <v>2.0044705882352942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  <ignoredErrors>
    <ignoredError sqref="T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18"/>
  <sheetViews>
    <sheetView showGridLines="0" zoomScale="90" zoomScaleNormal="90" workbookViewId="0">
      <pane xSplit="2" ySplit="3" topLeftCell="C4" activePane="bottomRight" state="frozen"/>
      <selection activeCell="S10" sqref="S10"/>
      <selection pane="topRight" activeCell="S10" sqref="S10"/>
      <selection pane="bottomLeft" activeCell="S10" sqref="S10"/>
      <selection pane="bottomRight" activeCell="S10" sqref="S10"/>
    </sheetView>
  </sheetViews>
  <sheetFormatPr defaultRowHeight="14.5" x14ac:dyDescent="0.35"/>
  <cols>
    <col min="2" max="2" width="29" customWidth="1"/>
    <col min="7" max="7" width="0" hidden="1" customWidth="1"/>
    <col min="12" max="12" width="0" hidden="1" customWidth="1"/>
    <col min="14" max="14" width="8.81640625" style="5" customWidth="1"/>
    <col min="17" max="17" width="0" hidden="1" customWidth="1"/>
    <col min="22" max="22" width="0" hidden="1" customWidth="1"/>
  </cols>
  <sheetData>
    <row r="2" spans="2:22" ht="18" x14ac:dyDescent="0.4">
      <c r="B2" s="68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10"/>
      <c r="C3" s="73" t="s">
        <v>6</v>
      </c>
      <c r="D3" s="70"/>
      <c r="E3" s="70"/>
      <c r="F3" s="70"/>
      <c r="G3" s="70"/>
      <c r="H3" s="72" t="s">
        <v>7</v>
      </c>
      <c r="I3" s="70"/>
      <c r="J3" s="70"/>
      <c r="K3" s="70"/>
      <c r="L3" s="70"/>
      <c r="M3" s="72" t="s">
        <v>8</v>
      </c>
      <c r="N3" s="70"/>
      <c r="O3" s="70"/>
      <c r="P3" s="70"/>
      <c r="Q3" s="70"/>
      <c r="R3" s="72" t="s">
        <v>9</v>
      </c>
      <c r="S3" s="70"/>
      <c r="T3" s="70"/>
      <c r="U3" s="70"/>
      <c r="V3" s="70"/>
    </row>
    <row r="4" spans="2:22" x14ac:dyDescent="0.35">
      <c r="B4" s="1"/>
      <c r="C4" s="51"/>
      <c r="D4" s="14"/>
      <c r="E4" s="14"/>
      <c r="F4" s="14"/>
      <c r="G4" s="22"/>
      <c r="H4" s="4"/>
      <c r="I4" s="3"/>
      <c r="J4" s="3"/>
      <c r="K4" s="3"/>
      <c r="L4" s="14"/>
      <c r="M4" s="4"/>
      <c r="N4" s="3"/>
      <c r="O4" s="3"/>
      <c r="P4" s="3"/>
      <c r="Q4" s="14"/>
      <c r="R4" s="4"/>
      <c r="S4" s="3"/>
      <c r="T4" s="3"/>
      <c r="U4" s="3"/>
      <c r="V4" s="14"/>
    </row>
    <row r="5" spans="2:22" x14ac:dyDescent="0.35">
      <c r="B5" s="1" t="s">
        <v>0</v>
      </c>
      <c r="C5" s="12">
        <v>45117</v>
      </c>
      <c r="D5" s="11">
        <v>45124</v>
      </c>
      <c r="E5" s="11">
        <v>45131</v>
      </c>
      <c r="F5" s="11">
        <v>45138</v>
      </c>
      <c r="G5" s="18">
        <v>45138</v>
      </c>
      <c r="H5" s="12">
        <f t="shared" ref="H5:V5" si="0">C5</f>
        <v>45117</v>
      </c>
      <c r="I5" s="11">
        <f t="shared" si="0"/>
        <v>45124</v>
      </c>
      <c r="J5" s="11">
        <f t="shared" si="0"/>
        <v>45131</v>
      </c>
      <c r="K5" s="11">
        <f t="shared" si="0"/>
        <v>45138</v>
      </c>
      <c r="L5" s="11">
        <f t="shared" si="0"/>
        <v>45138</v>
      </c>
      <c r="M5" s="12">
        <f t="shared" si="0"/>
        <v>45117</v>
      </c>
      <c r="N5" s="11">
        <f t="shared" si="0"/>
        <v>45124</v>
      </c>
      <c r="O5" s="11">
        <f t="shared" si="0"/>
        <v>45131</v>
      </c>
      <c r="P5" s="11">
        <f t="shared" si="0"/>
        <v>45138</v>
      </c>
      <c r="Q5" s="11">
        <f t="shared" si="0"/>
        <v>45138</v>
      </c>
      <c r="R5" s="12">
        <f t="shared" si="0"/>
        <v>45117</v>
      </c>
      <c r="S5" s="11">
        <f t="shared" si="0"/>
        <v>45124</v>
      </c>
      <c r="T5" s="11">
        <f t="shared" si="0"/>
        <v>45131</v>
      </c>
      <c r="U5" s="11">
        <f t="shared" si="0"/>
        <v>45138</v>
      </c>
      <c r="V5" s="11">
        <f t="shared" si="0"/>
        <v>45138</v>
      </c>
    </row>
    <row r="6" spans="2:22" x14ac:dyDescent="0.35">
      <c r="B6" s="1" t="s">
        <v>1</v>
      </c>
      <c r="C6" s="12">
        <f>C5+2</f>
        <v>45119</v>
      </c>
      <c r="D6" s="11">
        <f>D5+2</f>
        <v>45126</v>
      </c>
      <c r="E6" s="11">
        <f>E5+2</f>
        <v>45133</v>
      </c>
      <c r="F6" s="11">
        <f t="shared" ref="F6:U6" si="1">F5+2</f>
        <v>45140</v>
      </c>
      <c r="G6" s="11">
        <f t="shared" si="1"/>
        <v>45140</v>
      </c>
      <c r="H6" s="13">
        <f t="shared" si="1"/>
        <v>45119</v>
      </c>
      <c r="I6" s="11">
        <f t="shared" si="1"/>
        <v>45126</v>
      </c>
      <c r="J6" s="11">
        <f t="shared" si="1"/>
        <v>45133</v>
      </c>
      <c r="K6" s="11">
        <f t="shared" si="1"/>
        <v>45140</v>
      </c>
      <c r="L6" s="11">
        <f t="shared" si="1"/>
        <v>45140</v>
      </c>
      <c r="M6" s="13">
        <f t="shared" si="1"/>
        <v>45119</v>
      </c>
      <c r="N6" s="11">
        <f t="shared" si="1"/>
        <v>45126</v>
      </c>
      <c r="O6" s="11">
        <f t="shared" si="1"/>
        <v>45133</v>
      </c>
      <c r="P6" s="11">
        <f t="shared" si="1"/>
        <v>45140</v>
      </c>
      <c r="Q6" s="11">
        <f t="shared" si="1"/>
        <v>45140</v>
      </c>
      <c r="R6" s="13">
        <f t="shared" si="1"/>
        <v>45119</v>
      </c>
      <c r="S6" s="11">
        <f t="shared" si="1"/>
        <v>45126</v>
      </c>
      <c r="T6" s="11">
        <f t="shared" si="1"/>
        <v>45133</v>
      </c>
      <c r="U6" s="11">
        <f t="shared" si="1"/>
        <v>45140</v>
      </c>
      <c r="V6" s="11">
        <f>V5+5</f>
        <v>45143</v>
      </c>
    </row>
    <row r="7" spans="2:22" x14ac:dyDescent="0.35">
      <c r="B7" s="1" t="s">
        <v>10</v>
      </c>
      <c r="C7" s="13">
        <f>C6+91</f>
        <v>45210</v>
      </c>
      <c r="D7" s="7">
        <f>D6+91</f>
        <v>45217</v>
      </c>
      <c r="E7" s="7">
        <f>E6+91</f>
        <v>45224</v>
      </c>
      <c r="F7" s="7">
        <f>F6+91</f>
        <v>45231</v>
      </c>
      <c r="G7" s="19">
        <f>G6+91</f>
        <v>45231</v>
      </c>
      <c r="H7" s="13">
        <f>H6+182</f>
        <v>45301</v>
      </c>
      <c r="I7" s="7">
        <f>I6+182</f>
        <v>45308</v>
      </c>
      <c r="J7" s="7">
        <f>J6+182</f>
        <v>45315</v>
      </c>
      <c r="K7" s="7">
        <f>K6+182</f>
        <v>45322</v>
      </c>
      <c r="L7" s="7">
        <f>L6+182</f>
        <v>45322</v>
      </c>
      <c r="M7" s="13">
        <f>M6+273</f>
        <v>45392</v>
      </c>
      <c r="N7" s="7">
        <f>N6+273</f>
        <v>45399</v>
      </c>
      <c r="O7" s="7">
        <f>O6+273</f>
        <v>45406</v>
      </c>
      <c r="P7" s="7">
        <f>P6+273</f>
        <v>45413</v>
      </c>
      <c r="Q7" s="7">
        <f>Q6+273</f>
        <v>45413</v>
      </c>
      <c r="R7" s="13">
        <f>R6+364</f>
        <v>45483</v>
      </c>
      <c r="S7" s="7">
        <f>S6+364</f>
        <v>45490</v>
      </c>
      <c r="T7" s="7">
        <f>T6+364</f>
        <v>45497</v>
      </c>
      <c r="U7" s="7">
        <f>U6+364</f>
        <v>45504</v>
      </c>
      <c r="V7" s="7">
        <f>V6+364</f>
        <v>45507</v>
      </c>
    </row>
    <row r="8" spans="2:22" x14ac:dyDescent="0.35">
      <c r="B8" s="1"/>
      <c r="C8" s="4"/>
      <c r="D8" s="3"/>
      <c r="E8" s="3"/>
      <c r="F8" s="3"/>
      <c r="G8" s="17"/>
      <c r="H8" s="4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</row>
    <row r="9" spans="2:22" x14ac:dyDescent="0.35">
      <c r="B9" s="1" t="s">
        <v>5</v>
      </c>
      <c r="C9" s="23">
        <v>1200</v>
      </c>
      <c r="D9" s="24">
        <v>1200</v>
      </c>
      <c r="E9" s="24">
        <v>1200</v>
      </c>
      <c r="F9" s="24">
        <v>1200</v>
      </c>
      <c r="G9" s="25"/>
      <c r="H9" s="23">
        <v>3000</v>
      </c>
      <c r="I9" s="24">
        <v>3000</v>
      </c>
      <c r="J9" s="24">
        <v>3000</v>
      </c>
      <c r="K9" s="24">
        <v>3000</v>
      </c>
      <c r="L9" s="24"/>
      <c r="M9" s="23">
        <v>4000</v>
      </c>
      <c r="N9" s="24">
        <v>4000</v>
      </c>
      <c r="O9" s="24">
        <v>4000</v>
      </c>
      <c r="P9" s="24">
        <v>4000</v>
      </c>
      <c r="Q9" s="24"/>
      <c r="R9" s="23">
        <v>4250</v>
      </c>
      <c r="S9" s="24">
        <v>4250</v>
      </c>
      <c r="T9" s="24">
        <v>4250</v>
      </c>
      <c r="U9" s="24">
        <v>4250</v>
      </c>
      <c r="V9" s="24"/>
    </row>
    <row r="10" spans="2:22" x14ac:dyDescent="0.35">
      <c r="B10" s="1" t="s">
        <v>2</v>
      </c>
      <c r="C10" s="23">
        <v>1200</v>
      </c>
      <c r="D10" s="24">
        <v>1200</v>
      </c>
      <c r="E10" s="24">
        <v>1200</v>
      </c>
      <c r="F10" s="24">
        <v>920</v>
      </c>
      <c r="G10" s="25"/>
      <c r="H10" s="23">
        <v>3000</v>
      </c>
      <c r="I10" s="24">
        <v>3000</v>
      </c>
      <c r="J10" s="24">
        <v>3000</v>
      </c>
      <c r="K10" s="24">
        <v>3280</v>
      </c>
      <c r="L10" s="24"/>
      <c r="M10" s="23">
        <v>4000</v>
      </c>
      <c r="N10" s="24">
        <v>4000</v>
      </c>
      <c r="O10" s="24">
        <v>4000</v>
      </c>
      <c r="P10" s="24">
        <v>4000</v>
      </c>
      <c r="Q10" s="24"/>
      <c r="R10" s="23">
        <v>4250</v>
      </c>
      <c r="S10" s="24">
        <v>4250</v>
      </c>
      <c r="T10" s="24">
        <v>4250</v>
      </c>
      <c r="U10" s="24">
        <v>4250</v>
      </c>
      <c r="V10" s="24"/>
    </row>
    <row r="11" spans="2:22" x14ac:dyDescent="0.35">
      <c r="B11" s="1" t="s">
        <v>3</v>
      </c>
      <c r="C11" s="23">
        <v>4620</v>
      </c>
      <c r="D11" s="24">
        <v>7911</v>
      </c>
      <c r="E11" s="24">
        <v>6685</v>
      </c>
      <c r="F11" s="24">
        <v>980</v>
      </c>
      <c r="G11" s="25"/>
      <c r="H11" s="23">
        <v>4614</v>
      </c>
      <c r="I11" s="24">
        <v>6197</v>
      </c>
      <c r="J11" s="24">
        <v>10251</v>
      </c>
      <c r="K11" s="24">
        <v>9179</v>
      </c>
      <c r="L11" s="24"/>
      <c r="M11" s="23">
        <v>8242</v>
      </c>
      <c r="N11" s="24">
        <v>14342</v>
      </c>
      <c r="O11" s="24">
        <v>10604</v>
      </c>
      <c r="P11" s="24">
        <v>14715</v>
      </c>
      <c r="Q11" s="24"/>
      <c r="R11" s="23">
        <v>12842</v>
      </c>
      <c r="S11" s="24">
        <v>13334</v>
      </c>
      <c r="T11" s="24">
        <v>19614</v>
      </c>
      <c r="U11" s="24">
        <v>18755</v>
      </c>
      <c r="V11" s="24"/>
    </row>
    <row r="12" spans="2:22" x14ac:dyDescent="0.35">
      <c r="B12" s="1"/>
      <c r="C12" s="4"/>
      <c r="D12" s="3"/>
      <c r="E12" s="3"/>
      <c r="F12" s="3"/>
      <c r="G12" s="17"/>
      <c r="H12" s="4"/>
      <c r="I12" s="3"/>
      <c r="J12" s="3"/>
      <c r="K12" s="3"/>
      <c r="L12" s="3"/>
      <c r="M12" s="4"/>
      <c r="N12" s="3"/>
      <c r="O12" s="3"/>
      <c r="P12" s="3"/>
      <c r="Q12" s="3"/>
      <c r="R12" s="4"/>
      <c r="S12" s="3"/>
      <c r="T12" s="3"/>
      <c r="U12" s="3"/>
      <c r="V12" s="3"/>
    </row>
    <row r="13" spans="2:22" x14ac:dyDescent="0.35">
      <c r="B13" s="1" t="s">
        <v>11</v>
      </c>
      <c r="C13" s="53">
        <v>8.6229999999999993</v>
      </c>
      <c r="D13" s="54">
        <v>8.5990000000000002</v>
      </c>
      <c r="E13" s="54">
        <f>8.42</f>
        <v>8.42</v>
      </c>
      <c r="F13" s="54">
        <v>8.5670000000000002</v>
      </c>
      <c r="G13" s="55"/>
      <c r="H13" s="56">
        <v>8.9429999999999996</v>
      </c>
      <c r="I13" s="54">
        <v>8.86</v>
      </c>
      <c r="J13" s="54">
        <f>8.759</f>
        <v>8.7590000000000003</v>
      </c>
      <c r="K13" s="54">
        <v>8.6639999999999997</v>
      </c>
      <c r="L13" s="54"/>
      <c r="M13" s="56">
        <v>8.8780000000000001</v>
      </c>
      <c r="N13" s="57">
        <v>8.7520000000000007</v>
      </c>
      <c r="O13" s="54">
        <f>8.654</f>
        <v>8.6539999999999999</v>
      </c>
      <c r="P13" s="54">
        <v>8.5960000000000001</v>
      </c>
      <c r="Q13" s="54"/>
      <c r="R13" s="56">
        <v>8.6989999999999998</v>
      </c>
      <c r="S13" s="54">
        <v>8.5890000000000004</v>
      </c>
      <c r="T13" s="54">
        <f>8.413</f>
        <v>8.4130000000000003</v>
      </c>
      <c r="U13" s="54">
        <v>8.3640000000000008</v>
      </c>
      <c r="V13" s="54"/>
    </row>
    <row r="14" spans="2:22" x14ac:dyDescent="0.35">
      <c r="B14" s="1" t="s">
        <v>12</v>
      </c>
      <c r="C14" s="58">
        <v>8.8119999999999994</v>
      </c>
      <c r="D14" s="54">
        <v>8.7870000000000008</v>
      </c>
      <c r="E14" s="54">
        <v>8.6010000000000009</v>
      </c>
      <c r="F14" s="54">
        <v>8.7539999999999996</v>
      </c>
      <c r="G14" s="55"/>
      <c r="H14" s="56">
        <v>9.36</v>
      </c>
      <c r="I14" s="54">
        <v>9.27</v>
      </c>
      <c r="J14" s="54">
        <v>9.1590000000000007</v>
      </c>
      <c r="K14" s="54">
        <v>9.0549999999999997</v>
      </c>
      <c r="L14" s="54"/>
      <c r="M14" s="56">
        <v>9.5090000000000003</v>
      </c>
      <c r="N14" s="57">
        <v>9.3650000000000002</v>
      </c>
      <c r="O14" s="54">
        <v>9.2530000000000001</v>
      </c>
      <c r="P14" s="54">
        <v>9.1869999999999994</v>
      </c>
      <c r="Q14" s="54"/>
      <c r="R14" s="56">
        <v>9.5250000000000004</v>
      </c>
      <c r="S14" s="54">
        <v>9.3940000000000001</v>
      </c>
      <c r="T14" s="54">
        <v>9.1829999999999998</v>
      </c>
      <c r="U14" s="54">
        <v>9.125</v>
      </c>
      <c r="V14" s="54"/>
    </row>
    <row r="15" spans="2:22" x14ac:dyDescent="0.35">
      <c r="B15" s="1" t="s">
        <v>13</v>
      </c>
      <c r="C15" s="58">
        <v>8.6039999999999992</v>
      </c>
      <c r="D15" s="54">
        <v>8.5030000000000001</v>
      </c>
      <c r="E15" s="54">
        <f>8.343</f>
        <v>8.343</v>
      </c>
      <c r="F15" s="54">
        <v>8.343</v>
      </c>
      <c r="G15" s="55"/>
      <c r="H15" s="56">
        <v>8.8740000000000006</v>
      </c>
      <c r="I15" s="54">
        <v>8.7739999999999991</v>
      </c>
      <c r="J15" s="54">
        <v>8.6639999999999997</v>
      </c>
      <c r="K15" s="54">
        <v>8.6039999999999992</v>
      </c>
      <c r="L15" s="54"/>
      <c r="M15" s="56">
        <v>8.8239999999999998</v>
      </c>
      <c r="N15" s="57">
        <v>8.6969999999999992</v>
      </c>
      <c r="O15" s="54">
        <f>8.61</f>
        <v>8.61</v>
      </c>
      <c r="P15" s="54">
        <v>8.532</v>
      </c>
      <c r="Q15" s="54"/>
      <c r="R15" s="56">
        <v>8.6340000000000003</v>
      </c>
      <c r="S15" s="54">
        <v>8.5079999999999991</v>
      </c>
      <c r="T15" s="54">
        <f>8.383</f>
        <v>8.3829999999999991</v>
      </c>
      <c r="U15" s="54">
        <v>8.3030000000000008</v>
      </c>
      <c r="V15" s="54"/>
    </row>
    <row r="16" spans="2:22" x14ac:dyDescent="0.35">
      <c r="B16" s="1" t="s">
        <v>14</v>
      </c>
      <c r="C16" s="58">
        <v>8.6240000000000006</v>
      </c>
      <c r="D16" s="54">
        <v>8.6039999999999992</v>
      </c>
      <c r="E16" s="54">
        <f>8.463</f>
        <v>8.4629999999999992</v>
      </c>
      <c r="F16" s="54">
        <v>8.6240000000000006</v>
      </c>
      <c r="G16" s="55"/>
      <c r="H16" s="56">
        <v>8.9849999999999994</v>
      </c>
      <c r="I16" s="54">
        <v>8.9139999999999997</v>
      </c>
      <c r="J16" s="54">
        <v>8.7940000000000005</v>
      </c>
      <c r="K16" s="54">
        <v>8.7240000000000002</v>
      </c>
      <c r="L16" s="54"/>
      <c r="M16" s="56">
        <v>8.9039999999999999</v>
      </c>
      <c r="N16" s="57">
        <v>8.8109999999999999</v>
      </c>
      <c r="O16" s="54">
        <f>8.697</f>
        <v>8.6969999999999992</v>
      </c>
      <c r="P16" s="54">
        <v>8.6050000000000004</v>
      </c>
      <c r="Q16" s="54"/>
      <c r="R16" s="56">
        <v>8.7140000000000004</v>
      </c>
      <c r="S16" s="54">
        <v>8.6289999999999996</v>
      </c>
      <c r="T16" s="54">
        <v>8.4580000000000002</v>
      </c>
      <c r="U16" s="54">
        <v>8.4030000000000005</v>
      </c>
      <c r="V16" s="54"/>
    </row>
    <row r="17" spans="2:22" x14ac:dyDescent="0.35">
      <c r="B17" s="1" t="s">
        <v>15</v>
      </c>
      <c r="C17" s="58">
        <v>8.9450000000000003</v>
      </c>
      <c r="D17" s="54">
        <v>8.9239999999999995</v>
      </c>
      <c r="E17" s="54">
        <f>8.784</f>
        <v>8.7840000000000007</v>
      </c>
      <c r="F17" s="54">
        <v>8.7040000000000006</v>
      </c>
      <c r="G17" s="55"/>
      <c r="H17" s="56">
        <v>9.0850000000000009</v>
      </c>
      <c r="I17" s="54">
        <v>9.4260000000000002</v>
      </c>
      <c r="J17" s="54">
        <v>9.1649999999999991</v>
      </c>
      <c r="K17" s="54">
        <v>9.1649999999999991</v>
      </c>
      <c r="L17" s="54"/>
      <c r="M17" s="56">
        <v>9.0920000000000005</v>
      </c>
      <c r="N17" s="57">
        <v>9.0850000000000009</v>
      </c>
      <c r="O17" s="54">
        <v>9.0850000000000009</v>
      </c>
      <c r="P17" s="54">
        <v>9.0850000000000009</v>
      </c>
      <c r="Q17" s="54"/>
      <c r="R17" s="56">
        <v>8.9290000000000003</v>
      </c>
      <c r="S17" s="54">
        <v>9.0500000000000007</v>
      </c>
      <c r="T17" s="54">
        <v>8.9290000000000003</v>
      </c>
      <c r="U17" s="54">
        <v>8.9290000000000003</v>
      </c>
      <c r="V17" s="54"/>
    </row>
    <row r="18" spans="2:22" x14ac:dyDescent="0.35">
      <c r="B18" s="2" t="s">
        <v>4</v>
      </c>
      <c r="C18" s="59">
        <f>C11/C10</f>
        <v>3.85</v>
      </c>
      <c r="D18" s="60">
        <f t="shared" ref="D18:V18" si="2">+D11/D10</f>
        <v>6.5925000000000002</v>
      </c>
      <c r="E18" s="60">
        <f t="shared" si="2"/>
        <v>5.5708333333333337</v>
      </c>
      <c r="F18" s="60">
        <f t="shared" si="2"/>
        <v>1.0652173913043479</v>
      </c>
      <c r="G18" s="61" t="e">
        <f>+G11/G10</f>
        <v>#DIV/0!</v>
      </c>
      <c r="H18" s="59">
        <f>+H11/H10</f>
        <v>1.538</v>
      </c>
      <c r="I18" s="60">
        <f t="shared" si="2"/>
        <v>2.0656666666666665</v>
      </c>
      <c r="J18" s="60">
        <f t="shared" si="2"/>
        <v>3.4169999999999998</v>
      </c>
      <c r="K18" s="60">
        <f t="shared" si="2"/>
        <v>2.7984756097560974</v>
      </c>
      <c r="L18" s="60" t="e">
        <f t="shared" si="2"/>
        <v>#DIV/0!</v>
      </c>
      <c r="M18" s="59">
        <f t="shared" si="2"/>
        <v>2.0605000000000002</v>
      </c>
      <c r="N18" s="60">
        <f t="shared" si="2"/>
        <v>3.5855000000000001</v>
      </c>
      <c r="O18" s="60">
        <f t="shared" si="2"/>
        <v>2.6509999999999998</v>
      </c>
      <c r="P18" s="60">
        <f t="shared" si="2"/>
        <v>3.67875</v>
      </c>
      <c r="Q18" s="60" t="e">
        <f t="shared" si="2"/>
        <v>#DIV/0!</v>
      </c>
      <c r="R18" s="59">
        <f t="shared" si="2"/>
        <v>3.0216470588235294</v>
      </c>
      <c r="S18" s="60">
        <f t="shared" si="2"/>
        <v>3.1374117647058823</v>
      </c>
      <c r="T18" s="60">
        <f t="shared" si="2"/>
        <v>4.6150588235294121</v>
      </c>
      <c r="U18" s="60">
        <f t="shared" si="2"/>
        <v>4.4129411764705884</v>
      </c>
      <c r="V18" s="60" t="e">
        <f t="shared" si="2"/>
        <v>#DIV/0!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20"/>
  <sheetViews>
    <sheetView showGridLines="0" zoomScale="90" zoomScaleNormal="90" workbookViewId="0">
      <selection activeCell="S10" sqref="S10"/>
    </sheetView>
  </sheetViews>
  <sheetFormatPr defaultRowHeight="14.5" x14ac:dyDescent="0.35"/>
  <cols>
    <col min="2" max="2" width="26.54296875" bestFit="1" customWidth="1"/>
  </cols>
  <sheetData>
    <row r="2" spans="2:18" ht="18" x14ac:dyDescent="0.4">
      <c r="B2" s="68" t="s">
        <v>21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18" x14ac:dyDescent="0.35">
      <c r="B3" s="10"/>
      <c r="C3" s="69" t="s">
        <v>6</v>
      </c>
      <c r="D3" s="70"/>
      <c r="E3" s="70"/>
      <c r="F3" s="71"/>
      <c r="G3" s="72" t="s">
        <v>7</v>
      </c>
      <c r="H3" s="70"/>
      <c r="I3" s="70"/>
      <c r="J3" s="70"/>
      <c r="K3" s="72" t="s">
        <v>8</v>
      </c>
      <c r="L3" s="70"/>
      <c r="M3" s="70"/>
      <c r="N3" s="70"/>
      <c r="O3" s="72" t="s">
        <v>9</v>
      </c>
      <c r="P3" s="70"/>
      <c r="Q3" s="70"/>
      <c r="R3" s="70"/>
    </row>
    <row r="4" spans="2:18" x14ac:dyDescent="0.35">
      <c r="B4" s="1"/>
      <c r="C4" s="4"/>
      <c r="D4" s="3"/>
      <c r="E4" s="3"/>
      <c r="F4" s="17"/>
      <c r="G4" s="4"/>
      <c r="H4" s="3"/>
      <c r="I4" s="3"/>
      <c r="J4" s="3"/>
      <c r="K4" s="4"/>
      <c r="L4" s="3"/>
      <c r="M4" s="3"/>
      <c r="N4" s="3"/>
      <c r="O4" s="4"/>
      <c r="P4" s="3"/>
      <c r="Q4" s="3"/>
      <c r="R4" s="3"/>
    </row>
    <row r="5" spans="2:18" x14ac:dyDescent="0.35">
      <c r="B5" s="1" t="s">
        <v>0</v>
      </c>
      <c r="C5" s="12">
        <v>45145</v>
      </c>
      <c r="D5" s="11">
        <v>45152</v>
      </c>
      <c r="E5" s="11">
        <v>45159</v>
      </c>
      <c r="F5" s="18">
        <v>45166</v>
      </c>
      <c r="G5" s="12">
        <f t="shared" ref="G5:R5" si="0">C5</f>
        <v>45145</v>
      </c>
      <c r="H5" s="11">
        <f t="shared" si="0"/>
        <v>45152</v>
      </c>
      <c r="I5" s="11">
        <f t="shared" si="0"/>
        <v>45159</v>
      </c>
      <c r="J5" s="11">
        <f t="shared" si="0"/>
        <v>45166</v>
      </c>
      <c r="K5" s="12">
        <f t="shared" si="0"/>
        <v>45145</v>
      </c>
      <c r="L5" s="11">
        <f t="shared" si="0"/>
        <v>45152</v>
      </c>
      <c r="M5" s="11">
        <f t="shared" si="0"/>
        <v>45159</v>
      </c>
      <c r="N5" s="11">
        <f t="shared" si="0"/>
        <v>45166</v>
      </c>
      <c r="O5" s="12">
        <f t="shared" si="0"/>
        <v>45145</v>
      </c>
      <c r="P5" s="11">
        <f t="shared" si="0"/>
        <v>45152</v>
      </c>
      <c r="Q5" s="11">
        <f t="shared" si="0"/>
        <v>45159</v>
      </c>
      <c r="R5" s="11">
        <f t="shared" si="0"/>
        <v>45166</v>
      </c>
    </row>
    <row r="6" spans="2:18" x14ac:dyDescent="0.35">
      <c r="B6" s="1" t="s">
        <v>1</v>
      </c>
      <c r="C6" s="12">
        <f t="shared" ref="C6:R6" si="1">C5+2</f>
        <v>45147</v>
      </c>
      <c r="D6" s="11">
        <f t="shared" si="1"/>
        <v>45154</v>
      </c>
      <c r="E6" s="11">
        <f t="shared" si="1"/>
        <v>45161</v>
      </c>
      <c r="F6" s="18">
        <f t="shared" si="1"/>
        <v>45168</v>
      </c>
      <c r="G6" s="12">
        <f t="shared" si="1"/>
        <v>45147</v>
      </c>
      <c r="H6" s="11">
        <f t="shared" si="1"/>
        <v>45154</v>
      </c>
      <c r="I6" s="11">
        <f t="shared" si="1"/>
        <v>45161</v>
      </c>
      <c r="J6" s="11">
        <f t="shared" si="1"/>
        <v>45168</v>
      </c>
      <c r="K6" s="12">
        <f t="shared" si="1"/>
        <v>45147</v>
      </c>
      <c r="L6" s="11">
        <f t="shared" si="1"/>
        <v>45154</v>
      </c>
      <c r="M6" s="11">
        <f t="shared" si="1"/>
        <v>45161</v>
      </c>
      <c r="N6" s="11">
        <f t="shared" si="1"/>
        <v>45168</v>
      </c>
      <c r="O6" s="12">
        <f t="shared" si="1"/>
        <v>45147</v>
      </c>
      <c r="P6" s="11">
        <f t="shared" si="1"/>
        <v>45154</v>
      </c>
      <c r="Q6" s="11">
        <f t="shared" si="1"/>
        <v>45161</v>
      </c>
      <c r="R6" s="11">
        <f t="shared" si="1"/>
        <v>45168</v>
      </c>
    </row>
    <row r="7" spans="2:18" x14ac:dyDescent="0.35">
      <c r="B7" s="1" t="s">
        <v>10</v>
      </c>
      <c r="C7" s="13">
        <f>C6+91</f>
        <v>45238</v>
      </c>
      <c r="D7" s="7">
        <f>D6+91</f>
        <v>45245</v>
      </c>
      <c r="E7" s="7">
        <f>E6+91</f>
        <v>45252</v>
      </c>
      <c r="F7" s="19">
        <f>F6+91</f>
        <v>45259</v>
      </c>
      <c r="G7" s="13">
        <f>G6+182</f>
        <v>45329</v>
      </c>
      <c r="H7" s="7">
        <f>H6+182</f>
        <v>45336</v>
      </c>
      <c r="I7" s="7">
        <f>I6+182</f>
        <v>45343</v>
      </c>
      <c r="J7" s="7">
        <f>J6+182</f>
        <v>45350</v>
      </c>
      <c r="K7" s="13">
        <f>K6+273</f>
        <v>45420</v>
      </c>
      <c r="L7" s="7">
        <f>L6+273</f>
        <v>45427</v>
      </c>
      <c r="M7" s="7">
        <f>M6+273</f>
        <v>45434</v>
      </c>
      <c r="N7" s="7">
        <f>N6+273</f>
        <v>45441</v>
      </c>
      <c r="O7" s="13">
        <f>O6+364</f>
        <v>45511</v>
      </c>
      <c r="P7" s="7">
        <f>P6+364</f>
        <v>45518</v>
      </c>
      <c r="Q7" s="7">
        <f>Q6+364</f>
        <v>45525</v>
      </c>
      <c r="R7" s="7">
        <f>R6+364</f>
        <v>45532</v>
      </c>
    </row>
    <row r="8" spans="2:18" x14ac:dyDescent="0.35">
      <c r="B8" s="1"/>
      <c r="C8" s="4"/>
      <c r="D8" s="3"/>
      <c r="E8" s="3"/>
      <c r="F8" s="17"/>
      <c r="G8" s="4"/>
      <c r="H8" s="3"/>
      <c r="I8" s="3"/>
      <c r="J8" s="3"/>
      <c r="K8" s="4"/>
      <c r="L8" s="3"/>
      <c r="M8" s="3"/>
      <c r="N8" s="3"/>
      <c r="O8" s="4"/>
      <c r="P8" s="3"/>
      <c r="Q8" s="3"/>
      <c r="R8" s="3"/>
    </row>
    <row r="9" spans="2:18" x14ac:dyDescent="0.35">
      <c r="B9" s="1" t="s">
        <v>5</v>
      </c>
      <c r="C9" s="23">
        <v>1500</v>
      </c>
      <c r="D9" s="24">
        <v>1500</v>
      </c>
      <c r="E9" s="24">
        <v>1500</v>
      </c>
      <c r="F9" s="25">
        <v>1500</v>
      </c>
      <c r="G9" s="23">
        <v>3600</v>
      </c>
      <c r="H9" s="24">
        <v>3600</v>
      </c>
      <c r="I9" s="24">
        <v>3600</v>
      </c>
      <c r="J9" s="24">
        <v>3600</v>
      </c>
      <c r="K9" s="23">
        <v>4600</v>
      </c>
      <c r="L9" s="24">
        <v>4600</v>
      </c>
      <c r="M9" s="24">
        <v>4600</v>
      </c>
      <c r="N9" s="24">
        <v>4600</v>
      </c>
      <c r="O9" s="23">
        <v>5100</v>
      </c>
      <c r="P9" s="24">
        <v>5100</v>
      </c>
      <c r="Q9" s="24">
        <v>5100</v>
      </c>
      <c r="R9" s="24">
        <v>5100</v>
      </c>
    </row>
    <row r="10" spans="2:18" x14ac:dyDescent="0.35">
      <c r="B10" s="1" t="s">
        <v>2</v>
      </c>
      <c r="C10" s="23">
        <v>1500</v>
      </c>
      <c r="D10" s="24">
        <v>1500</v>
      </c>
      <c r="E10" s="24">
        <v>963</v>
      </c>
      <c r="F10" s="25">
        <v>1500</v>
      </c>
      <c r="G10" s="23">
        <v>3600</v>
      </c>
      <c r="H10" s="24">
        <v>3600</v>
      </c>
      <c r="I10" s="24">
        <v>3600</v>
      </c>
      <c r="J10" s="24">
        <v>3600</v>
      </c>
      <c r="K10" s="23">
        <v>4600</v>
      </c>
      <c r="L10" s="24">
        <v>4600</v>
      </c>
      <c r="M10" s="24">
        <v>5136</v>
      </c>
      <c r="N10" s="24">
        <v>4600</v>
      </c>
      <c r="O10" s="23">
        <v>5100</v>
      </c>
      <c r="P10" s="24">
        <v>5100</v>
      </c>
      <c r="Q10" s="24">
        <v>5100</v>
      </c>
      <c r="R10" s="24">
        <v>5100</v>
      </c>
    </row>
    <row r="11" spans="2:18" x14ac:dyDescent="0.35">
      <c r="B11" s="1" t="s">
        <v>3</v>
      </c>
      <c r="C11" s="23">
        <v>7330</v>
      </c>
      <c r="D11" s="24">
        <v>5754</v>
      </c>
      <c r="E11" s="24">
        <v>1323</v>
      </c>
      <c r="F11" s="25">
        <v>4786</v>
      </c>
      <c r="G11" s="23">
        <v>7223</v>
      </c>
      <c r="H11" s="24">
        <v>7656</v>
      </c>
      <c r="I11" s="24">
        <v>5904</v>
      </c>
      <c r="J11" s="24">
        <v>6919</v>
      </c>
      <c r="K11" s="23">
        <v>10018</v>
      </c>
      <c r="L11" s="24">
        <v>6435</v>
      </c>
      <c r="M11" s="24">
        <v>8539</v>
      </c>
      <c r="N11" s="24">
        <v>11905</v>
      </c>
      <c r="O11" s="23">
        <v>10224</v>
      </c>
      <c r="P11" s="24">
        <v>13482</v>
      </c>
      <c r="Q11" s="24">
        <v>5885</v>
      </c>
      <c r="R11" s="24">
        <v>11170</v>
      </c>
    </row>
    <row r="12" spans="2:18" x14ac:dyDescent="0.35">
      <c r="B12" s="1"/>
      <c r="C12" s="4"/>
      <c r="D12" s="3"/>
      <c r="E12" s="3"/>
      <c r="F12" s="17"/>
      <c r="G12" s="4"/>
      <c r="H12" s="3"/>
      <c r="I12" s="3"/>
      <c r="J12" s="3"/>
      <c r="K12" s="4"/>
      <c r="L12" s="3"/>
      <c r="M12" s="3"/>
      <c r="N12" s="3"/>
      <c r="O12" s="4"/>
      <c r="P12" s="3"/>
      <c r="Q12" s="3"/>
      <c r="R12" s="3"/>
    </row>
    <row r="13" spans="2:18" x14ac:dyDescent="0.35">
      <c r="B13" s="1" t="s">
        <v>11</v>
      </c>
      <c r="C13" s="15">
        <v>8.4049999999999994</v>
      </c>
      <c r="D13" s="9">
        <v>8.3759999999999994</v>
      </c>
      <c r="E13" s="9">
        <v>8.4440000000000008</v>
      </c>
      <c r="F13" s="20">
        <v>8.4</v>
      </c>
      <c r="G13" s="15">
        <v>8.6419999999999995</v>
      </c>
      <c r="H13" s="9">
        <v>8.6080000000000005</v>
      </c>
      <c r="I13" s="9">
        <v>8.6080000000000005</v>
      </c>
      <c r="J13" s="9">
        <v>8.4550000000000001</v>
      </c>
      <c r="K13" s="15">
        <v>8.5410000000000004</v>
      </c>
      <c r="L13" s="9">
        <v>8.5440000000000005</v>
      </c>
      <c r="M13" s="9">
        <v>8.5679999999999996</v>
      </c>
      <c r="N13" s="9">
        <v>8.4220000000000006</v>
      </c>
      <c r="O13" s="15">
        <v>8.36</v>
      </c>
      <c r="P13" s="9">
        <v>8.3140000000000001</v>
      </c>
      <c r="Q13" s="9">
        <v>8.4629999999999992</v>
      </c>
      <c r="R13" s="9">
        <v>8.2759999999999998</v>
      </c>
    </row>
    <row r="14" spans="2:18" x14ac:dyDescent="0.35">
      <c r="B14" s="1" t="s">
        <v>12</v>
      </c>
      <c r="C14" s="15">
        <v>8.5850000000000009</v>
      </c>
      <c r="D14" s="9">
        <v>8.5549999999999997</v>
      </c>
      <c r="E14" s="9">
        <v>8.6259999999999994</v>
      </c>
      <c r="F14" s="20">
        <v>8.58</v>
      </c>
      <c r="G14" s="15">
        <v>9.0310000000000006</v>
      </c>
      <c r="H14" s="9">
        <v>8.9939999999999998</v>
      </c>
      <c r="I14" s="9">
        <v>8.9939999999999998</v>
      </c>
      <c r="J14" s="9">
        <v>8.827</v>
      </c>
      <c r="K14" s="15">
        <v>9.1240000000000006</v>
      </c>
      <c r="L14" s="9">
        <v>9.1270000000000007</v>
      </c>
      <c r="M14" s="9">
        <v>9.1549999999999994</v>
      </c>
      <c r="N14" s="9">
        <v>8.9879999999999995</v>
      </c>
      <c r="O14" s="15">
        <v>9.1199999999999992</v>
      </c>
      <c r="P14" s="9">
        <v>9.0660000000000007</v>
      </c>
      <c r="Q14" s="9">
        <v>9.2430000000000003</v>
      </c>
      <c r="R14" s="9">
        <v>9.02</v>
      </c>
    </row>
    <row r="15" spans="2:18" x14ac:dyDescent="0.35">
      <c r="B15" s="1" t="s">
        <v>13</v>
      </c>
      <c r="C15" s="15">
        <v>8.2729999999999997</v>
      </c>
      <c r="D15" s="9">
        <v>8.2230000000000008</v>
      </c>
      <c r="E15" s="9">
        <v>8.2430000000000003</v>
      </c>
      <c r="F15" s="9">
        <v>8.3230000000000004</v>
      </c>
      <c r="G15" s="15">
        <v>8.0660000000000007</v>
      </c>
      <c r="H15" s="9">
        <v>8.5030000000000001</v>
      </c>
      <c r="I15" s="9">
        <v>8.0220000000000002</v>
      </c>
      <c r="J15" s="9">
        <v>8.0220000000000002</v>
      </c>
      <c r="K15" s="15">
        <v>8.4339999999999993</v>
      </c>
      <c r="L15" s="9">
        <v>8.4830000000000005</v>
      </c>
      <c r="M15" s="9">
        <v>8.5030000000000001</v>
      </c>
      <c r="N15" s="9">
        <v>8.39</v>
      </c>
      <c r="O15" s="15">
        <v>8.26</v>
      </c>
      <c r="P15" s="9">
        <v>8.2929999999999993</v>
      </c>
      <c r="Q15" s="9">
        <v>8.2680000000000007</v>
      </c>
      <c r="R15" s="9">
        <v>8.218</v>
      </c>
    </row>
    <row r="16" spans="2:18" x14ac:dyDescent="0.35">
      <c r="B16" s="1" t="s">
        <v>14</v>
      </c>
      <c r="C16" s="15">
        <v>8.5370000000000008</v>
      </c>
      <c r="D16" s="9">
        <v>8.4030000000000005</v>
      </c>
      <c r="E16" s="9">
        <v>8.6240000000000006</v>
      </c>
      <c r="F16" s="9">
        <v>8.4030000000000005</v>
      </c>
      <c r="G16" s="15">
        <v>8.7119999999999997</v>
      </c>
      <c r="H16" s="9">
        <v>8.6440000000000001</v>
      </c>
      <c r="I16" s="9">
        <v>8.6639999999999997</v>
      </c>
      <c r="J16" s="9">
        <v>8.5229999999999997</v>
      </c>
      <c r="K16" s="15">
        <v>8.5749999999999993</v>
      </c>
      <c r="L16" s="9">
        <v>8.6240000000000006</v>
      </c>
      <c r="M16" s="9">
        <v>8.61</v>
      </c>
      <c r="N16" s="9">
        <v>8.4429999999999996</v>
      </c>
      <c r="O16" s="15">
        <v>8.3960000000000008</v>
      </c>
      <c r="P16" s="9">
        <v>8.3379999999999992</v>
      </c>
      <c r="Q16" s="9">
        <v>8.5579999999999998</v>
      </c>
      <c r="R16" s="9">
        <v>8.3130000000000006</v>
      </c>
    </row>
    <row r="17" spans="2:18" x14ac:dyDescent="0.35">
      <c r="B17" s="1" t="s">
        <v>15</v>
      </c>
      <c r="C17" s="15">
        <v>8.74</v>
      </c>
      <c r="D17" s="9">
        <v>8.7040000000000006</v>
      </c>
      <c r="E17" s="9">
        <v>8.7040000000000006</v>
      </c>
      <c r="F17" s="20">
        <v>8.7040000000000006</v>
      </c>
      <c r="G17" s="15">
        <v>9.1649999999999991</v>
      </c>
      <c r="H17" s="9">
        <v>9.1649999999999991</v>
      </c>
      <c r="I17" s="9">
        <v>9.1649999999999991</v>
      </c>
      <c r="J17" s="9">
        <v>9.1649999999999991</v>
      </c>
      <c r="K17" s="15">
        <v>9.0909999999999993</v>
      </c>
      <c r="L17" s="9">
        <v>9.0850000000000009</v>
      </c>
      <c r="M17" s="9">
        <v>9.0850000000000009</v>
      </c>
      <c r="N17" s="9">
        <v>8.9109999999999996</v>
      </c>
      <c r="O17" s="15">
        <v>8.9290000000000003</v>
      </c>
      <c r="P17" s="9">
        <v>8.9290000000000003</v>
      </c>
      <c r="Q17" s="9">
        <v>8.9290000000000003</v>
      </c>
      <c r="R17" s="9">
        <v>8.9290000000000003</v>
      </c>
    </row>
    <row r="18" spans="2:18" x14ac:dyDescent="0.35">
      <c r="B18" s="2" t="s">
        <v>4</v>
      </c>
      <c r="C18" s="16">
        <f t="shared" ref="C18:R18" si="2">+C11/C10</f>
        <v>4.8866666666666667</v>
      </c>
      <c r="D18" s="8">
        <f t="shared" si="2"/>
        <v>3.8359999999999999</v>
      </c>
      <c r="E18" s="8">
        <f t="shared" si="2"/>
        <v>1.3738317757009346</v>
      </c>
      <c r="F18" s="21">
        <f t="shared" si="2"/>
        <v>3.1906666666666665</v>
      </c>
      <c r="G18" s="16">
        <f t="shared" si="2"/>
        <v>2.006388888888889</v>
      </c>
      <c r="H18" s="8">
        <f t="shared" si="2"/>
        <v>2.1266666666666665</v>
      </c>
      <c r="I18" s="8">
        <f t="shared" si="2"/>
        <v>1.64</v>
      </c>
      <c r="J18" s="8">
        <f t="shared" si="2"/>
        <v>1.9219444444444445</v>
      </c>
      <c r="K18" s="16">
        <f t="shared" si="2"/>
        <v>2.1778260869565216</v>
      </c>
      <c r="L18" s="8">
        <f t="shared" si="2"/>
        <v>1.3989130434782608</v>
      </c>
      <c r="M18" s="8">
        <f t="shared" si="2"/>
        <v>1.6625778816199377</v>
      </c>
      <c r="N18" s="8">
        <f t="shared" si="2"/>
        <v>2.5880434782608694</v>
      </c>
      <c r="O18" s="16">
        <f t="shared" si="2"/>
        <v>2.0047058823529413</v>
      </c>
      <c r="P18" s="8">
        <f t="shared" si="2"/>
        <v>2.6435294117647059</v>
      </c>
      <c r="Q18" s="8">
        <f t="shared" si="2"/>
        <v>1.1539215686274509</v>
      </c>
      <c r="R18" s="8">
        <f t="shared" si="2"/>
        <v>2.1901960784313728</v>
      </c>
    </row>
    <row r="20" spans="2:18" x14ac:dyDescent="0.35"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V18"/>
  <sheetViews>
    <sheetView showGridLines="0" topLeftCell="B1" zoomScaleNormal="100" workbookViewId="0">
      <selection activeCell="S10" sqref="S10"/>
    </sheetView>
  </sheetViews>
  <sheetFormatPr defaultRowHeight="14.5" x14ac:dyDescent="0.35"/>
  <cols>
    <col min="2" max="2" width="26.54296875" bestFit="1" customWidth="1"/>
    <col min="7" max="7" width="0" hidden="1" customWidth="1"/>
    <col min="12" max="12" width="0" hidden="1" customWidth="1"/>
    <col min="17" max="17" width="0" hidden="1" customWidth="1"/>
    <col min="22" max="22" width="0" hidden="1" customWidth="1"/>
  </cols>
  <sheetData>
    <row r="2" spans="2:22" ht="18" x14ac:dyDescent="0.4">
      <c r="B2" s="68" t="s">
        <v>29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10"/>
      <c r="C3" s="69" t="s">
        <v>6</v>
      </c>
      <c r="D3" s="70"/>
      <c r="E3" s="70"/>
      <c r="F3" s="70"/>
      <c r="G3" s="71"/>
      <c r="H3" s="72" t="s">
        <v>7</v>
      </c>
      <c r="I3" s="70"/>
      <c r="J3" s="70"/>
      <c r="K3" s="70"/>
      <c r="L3" s="70"/>
      <c r="M3" s="72" t="s">
        <v>8</v>
      </c>
      <c r="N3" s="70"/>
      <c r="O3" s="70"/>
      <c r="P3" s="70"/>
      <c r="Q3" s="70"/>
      <c r="R3" s="72" t="s">
        <v>9</v>
      </c>
      <c r="S3" s="70"/>
      <c r="T3" s="70"/>
      <c r="U3" s="70"/>
      <c r="V3" s="70"/>
    </row>
    <row r="4" spans="2:22" x14ac:dyDescent="0.35">
      <c r="B4" s="1"/>
      <c r="C4" s="4"/>
      <c r="D4" s="3"/>
      <c r="E4" s="3"/>
      <c r="F4" s="3"/>
      <c r="G4" s="17"/>
      <c r="H4" s="4"/>
      <c r="I4" s="3"/>
      <c r="J4" s="3"/>
      <c r="K4" s="3"/>
      <c r="L4" s="3"/>
      <c r="M4" s="4"/>
      <c r="N4" s="3"/>
      <c r="O4" s="3"/>
      <c r="P4" s="3"/>
      <c r="Q4" s="3"/>
      <c r="R4" s="4"/>
      <c r="S4" s="3"/>
      <c r="T4" s="3"/>
      <c r="U4" s="3"/>
      <c r="V4" s="3"/>
    </row>
    <row r="5" spans="2:22" x14ac:dyDescent="0.35">
      <c r="B5" s="1" t="s">
        <v>0</v>
      </c>
      <c r="C5" s="12">
        <v>45173</v>
      </c>
      <c r="D5" s="11">
        <v>45180</v>
      </c>
      <c r="E5" s="11">
        <v>45187</v>
      </c>
      <c r="F5" s="11">
        <v>45191</v>
      </c>
      <c r="G5" s="18">
        <v>44834</v>
      </c>
      <c r="H5" s="12">
        <f t="shared" ref="H5:V5" si="0">C5</f>
        <v>45173</v>
      </c>
      <c r="I5" s="11">
        <f t="shared" si="0"/>
        <v>45180</v>
      </c>
      <c r="J5" s="11">
        <f t="shared" si="0"/>
        <v>45187</v>
      </c>
      <c r="K5" s="11">
        <f t="shared" si="0"/>
        <v>45191</v>
      </c>
      <c r="L5" s="11">
        <f t="shared" si="0"/>
        <v>44834</v>
      </c>
      <c r="M5" s="12">
        <f t="shared" si="0"/>
        <v>45173</v>
      </c>
      <c r="N5" s="11">
        <f t="shared" si="0"/>
        <v>45180</v>
      </c>
      <c r="O5" s="11">
        <f t="shared" si="0"/>
        <v>45187</v>
      </c>
      <c r="P5" s="11">
        <f t="shared" si="0"/>
        <v>45191</v>
      </c>
      <c r="Q5" s="11">
        <f t="shared" si="0"/>
        <v>44834</v>
      </c>
      <c r="R5" s="12">
        <f t="shared" si="0"/>
        <v>45173</v>
      </c>
      <c r="S5" s="11">
        <f t="shared" si="0"/>
        <v>45180</v>
      </c>
      <c r="T5" s="11">
        <f t="shared" si="0"/>
        <v>45187</v>
      </c>
      <c r="U5" s="11">
        <f t="shared" si="0"/>
        <v>45191</v>
      </c>
      <c r="V5" s="11">
        <f t="shared" si="0"/>
        <v>44834</v>
      </c>
    </row>
    <row r="6" spans="2:22" x14ac:dyDescent="0.35">
      <c r="B6" s="1" t="s">
        <v>1</v>
      </c>
      <c r="C6" s="12">
        <f>C5+2</f>
        <v>45175</v>
      </c>
      <c r="D6" s="11">
        <f>D5+2</f>
        <v>45182</v>
      </c>
      <c r="E6" s="11">
        <f>E5+2</f>
        <v>45189</v>
      </c>
      <c r="F6" s="11">
        <f>F5+2</f>
        <v>45193</v>
      </c>
      <c r="G6" s="18">
        <f>G5+5</f>
        <v>44839</v>
      </c>
      <c r="H6" s="12">
        <f>H5+2</f>
        <v>45175</v>
      </c>
      <c r="I6" s="11">
        <f>I5+2</f>
        <v>45182</v>
      </c>
      <c r="J6" s="11">
        <f>J5+2</f>
        <v>45189</v>
      </c>
      <c r="K6" s="11">
        <f>K5+2</f>
        <v>45193</v>
      </c>
      <c r="L6" s="11">
        <f>L5+5</f>
        <v>44839</v>
      </c>
      <c r="M6" s="12">
        <f>M5+2</f>
        <v>45175</v>
      </c>
      <c r="N6" s="11">
        <f>N5+2</f>
        <v>45182</v>
      </c>
      <c r="O6" s="11">
        <f>O5+2</f>
        <v>45189</v>
      </c>
      <c r="P6" s="11">
        <f>P5+2</f>
        <v>45193</v>
      </c>
      <c r="Q6" s="11">
        <f>Q5+5</f>
        <v>44839</v>
      </c>
      <c r="R6" s="12">
        <f>R5+2</f>
        <v>45175</v>
      </c>
      <c r="S6" s="11">
        <f>S5+2</f>
        <v>45182</v>
      </c>
      <c r="T6" s="11">
        <f>T5+2</f>
        <v>45189</v>
      </c>
      <c r="U6" s="11">
        <f>U5+2</f>
        <v>45193</v>
      </c>
      <c r="V6" s="11">
        <f>V5+5</f>
        <v>44839</v>
      </c>
    </row>
    <row r="7" spans="2:22" x14ac:dyDescent="0.35">
      <c r="B7" s="1" t="s">
        <v>10</v>
      </c>
      <c r="C7" s="13">
        <f>C6+91</f>
        <v>45266</v>
      </c>
      <c r="D7" s="7">
        <f>D6+91</f>
        <v>45273</v>
      </c>
      <c r="E7" s="7">
        <f>E6+91</f>
        <v>45280</v>
      </c>
      <c r="F7" s="7">
        <f>F6+91</f>
        <v>45284</v>
      </c>
      <c r="G7" s="19">
        <f>G6+91</f>
        <v>44930</v>
      </c>
      <c r="H7" s="13">
        <f>H6+182</f>
        <v>45357</v>
      </c>
      <c r="I7" s="7">
        <f>I6+182</f>
        <v>45364</v>
      </c>
      <c r="J7" s="7">
        <f>J6+182</f>
        <v>45371</v>
      </c>
      <c r="K7" s="7">
        <f>K6+182</f>
        <v>45375</v>
      </c>
      <c r="L7" s="7">
        <f>L6+182</f>
        <v>45021</v>
      </c>
      <c r="M7" s="13">
        <f>M6+273</f>
        <v>45448</v>
      </c>
      <c r="N7" s="7">
        <f>N6+273</f>
        <v>45455</v>
      </c>
      <c r="O7" s="7">
        <f>O6+273</f>
        <v>45462</v>
      </c>
      <c r="P7" s="7">
        <f>P6+273</f>
        <v>45466</v>
      </c>
      <c r="Q7" s="7">
        <f>Q6+273</f>
        <v>45112</v>
      </c>
      <c r="R7" s="13">
        <f>R6+364</f>
        <v>45539</v>
      </c>
      <c r="S7" s="7">
        <f>S6+364</f>
        <v>45546</v>
      </c>
      <c r="T7" s="7">
        <f>T6+364</f>
        <v>45553</v>
      </c>
      <c r="U7" s="7">
        <f>U6+364</f>
        <v>45557</v>
      </c>
      <c r="V7" s="7">
        <f>V6+364</f>
        <v>45203</v>
      </c>
    </row>
    <row r="8" spans="2:22" x14ac:dyDescent="0.35">
      <c r="B8" s="1"/>
      <c r="C8" s="4"/>
      <c r="D8" s="3"/>
      <c r="E8" s="3"/>
      <c r="F8" s="3"/>
      <c r="G8" s="17"/>
      <c r="H8" s="4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</row>
    <row r="9" spans="2:22" x14ac:dyDescent="0.35">
      <c r="B9" s="1" t="s">
        <v>5</v>
      </c>
      <c r="C9" s="23">
        <v>1500</v>
      </c>
      <c r="D9" s="24">
        <v>1500</v>
      </c>
      <c r="E9" s="24">
        <v>1500</v>
      </c>
      <c r="F9" s="24">
        <v>1500</v>
      </c>
      <c r="G9" s="24"/>
      <c r="H9" s="23">
        <v>1500</v>
      </c>
      <c r="I9" s="24">
        <v>3600</v>
      </c>
      <c r="J9" s="24">
        <v>3600</v>
      </c>
      <c r="K9" s="24">
        <v>3600</v>
      </c>
      <c r="L9" s="24"/>
      <c r="M9" s="23">
        <v>4600</v>
      </c>
      <c r="N9" s="24">
        <v>4600</v>
      </c>
      <c r="O9" s="24">
        <v>4600</v>
      </c>
      <c r="P9" s="24">
        <v>4600</v>
      </c>
      <c r="Q9" s="24"/>
      <c r="R9" s="23">
        <v>5100</v>
      </c>
      <c r="S9" s="24">
        <v>5100</v>
      </c>
      <c r="T9" s="24">
        <v>5100</v>
      </c>
      <c r="U9" s="24">
        <v>5100</v>
      </c>
      <c r="V9" s="24"/>
    </row>
    <row r="10" spans="2:22" x14ac:dyDescent="0.35">
      <c r="B10" s="1" t="s">
        <v>2</v>
      </c>
      <c r="C10" s="23">
        <v>1500</v>
      </c>
      <c r="D10" s="24">
        <v>1500</v>
      </c>
      <c r="E10" s="24">
        <v>1500</v>
      </c>
      <c r="F10" s="24">
        <v>1500</v>
      </c>
      <c r="G10" s="24"/>
      <c r="H10" s="23">
        <v>3600</v>
      </c>
      <c r="I10" s="24">
        <v>3600</v>
      </c>
      <c r="J10" s="24">
        <v>3057</v>
      </c>
      <c r="K10" s="24">
        <v>3600</v>
      </c>
      <c r="L10" s="24"/>
      <c r="M10" s="23">
        <v>4600</v>
      </c>
      <c r="N10" s="24">
        <v>4600</v>
      </c>
      <c r="O10" s="24">
        <v>4600</v>
      </c>
      <c r="P10" s="24">
        <v>4600</v>
      </c>
      <c r="Q10" s="24"/>
      <c r="R10" s="23">
        <v>5100</v>
      </c>
      <c r="S10" s="24">
        <v>5100</v>
      </c>
      <c r="T10" s="24">
        <v>5642</v>
      </c>
      <c r="U10" s="24">
        <v>5100</v>
      </c>
      <c r="V10" s="24"/>
    </row>
    <row r="11" spans="2:22" x14ac:dyDescent="0.35">
      <c r="B11" s="1" t="s">
        <v>3</v>
      </c>
      <c r="C11" s="23">
        <v>5576</v>
      </c>
      <c r="D11" s="24">
        <v>5503</v>
      </c>
      <c r="E11" s="24">
        <v>4582</v>
      </c>
      <c r="F11" s="24">
        <v>2185</v>
      </c>
      <c r="G11" s="25"/>
      <c r="H11" s="23">
        <v>5633</v>
      </c>
      <c r="I11" s="24">
        <v>4597</v>
      </c>
      <c r="J11" s="24">
        <v>4350</v>
      </c>
      <c r="K11" s="24">
        <v>5809</v>
      </c>
      <c r="L11" s="24"/>
      <c r="M11" s="23">
        <v>6061</v>
      </c>
      <c r="N11" s="24">
        <v>6248</v>
      </c>
      <c r="O11" s="24">
        <v>10617</v>
      </c>
      <c r="P11" s="24">
        <v>9600</v>
      </c>
      <c r="Q11" s="24"/>
      <c r="R11" s="23">
        <v>9738</v>
      </c>
      <c r="S11" s="24">
        <v>8037</v>
      </c>
      <c r="T11" s="24">
        <v>10052</v>
      </c>
      <c r="U11" s="24">
        <v>5168</v>
      </c>
      <c r="V11" s="24"/>
    </row>
    <row r="12" spans="2:22" x14ac:dyDescent="0.35">
      <c r="B12" s="1"/>
      <c r="C12" s="4"/>
      <c r="D12" s="3"/>
      <c r="E12" s="3"/>
      <c r="F12" s="3"/>
      <c r="G12" s="17"/>
      <c r="H12" s="4"/>
      <c r="I12" s="3"/>
      <c r="J12" s="3"/>
      <c r="K12" s="3"/>
      <c r="L12" s="3"/>
      <c r="M12" s="4"/>
      <c r="N12" s="3"/>
      <c r="O12" s="3"/>
      <c r="P12" s="3"/>
      <c r="Q12" s="3"/>
      <c r="R12" s="4"/>
      <c r="S12" s="3"/>
      <c r="T12" s="3"/>
      <c r="U12" s="3"/>
      <c r="V12" s="3"/>
    </row>
    <row r="13" spans="2:22" x14ac:dyDescent="0.35">
      <c r="B13" s="1" t="s">
        <v>11</v>
      </c>
      <c r="C13" s="15">
        <v>8.34</v>
      </c>
      <c r="D13" s="9">
        <v>8.3040000000000003</v>
      </c>
      <c r="E13" s="9">
        <v>8.2639999999999993</v>
      </c>
      <c r="F13" s="9">
        <v>8.3659999999999997</v>
      </c>
      <c r="G13" s="20"/>
      <c r="H13" s="15">
        <f>8.473</f>
        <v>8.4730000000000008</v>
      </c>
      <c r="I13" s="9">
        <v>8.5950000000000006</v>
      </c>
      <c r="J13" s="9">
        <v>8.6649999999999991</v>
      </c>
      <c r="K13" s="9">
        <f>8.719</f>
        <v>8.7189999999999994</v>
      </c>
      <c r="L13" s="9"/>
      <c r="M13" s="15">
        <v>8.4580000000000002</v>
      </c>
      <c r="N13" s="9">
        <v>8.5229999999999997</v>
      </c>
      <c r="O13" s="9">
        <v>8.5359999999999996</v>
      </c>
      <c r="P13" s="9">
        <v>8.5909999999999993</v>
      </c>
      <c r="Q13" s="9"/>
      <c r="R13" s="15">
        <v>8.2390000000000008</v>
      </c>
      <c r="S13" s="9">
        <v>8.2469999999999999</v>
      </c>
      <c r="T13" s="9">
        <v>8.2759999999999998</v>
      </c>
      <c r="U13" s="9">
        <v>8.4429999999999996</v>
      </c>
      <c r="V13" s="9"/>
    </row>
    <row r="14" spans="2:22" x14ac:dyDescent="0.35">
      <c r="B14" s="1" t="s">
        <v>12</v>
      </c>
      <c r="C14" s="15">
        <v>8.5169999999999995</v>
      </c>
      <c r="D14" s="9">
        <v>8.48</v>
      </c>
      <c r="E14" s="9">
        <v>8.4380000000000006</v>
      </c>
      <c r="F14" s="9">
        <v>8.5440000000000005</v>
      </c>
      <c r="G14" s="20"/>
      <c r="H14" s="15">
        <v>8.8469999999999995</v>
      </c>
      <c r="I14" s="9">
        <v>8.98</v>
      </c>
      <c r="J14" s="9">
        <v>9.0559999999999992</v>
      </c>
      <c r="K14" s="9">
        <v>9.1150000000000002</v>
      </c>
      <c r="L14" s="9"/>
      <c r="M14" s="15">
        <v>9.0289999999999999</v>
      </c>
      <c r="N14" s="9">
        <v>9.1029999999999998</v>
      </c>
      <c r="O14" s="9">
        <v>9.1180000000000003</v>
      </c>
      <c r="P14" s="9">
        <v>9.1809999999999992</v>
      </c>
      <c r="Q14" s="9"/>
      <c r="R14" s="15">
        <v>8.9770000000000003</v>
      </c>
      <c r="S14" s="9">
        <v>8.9860000000000007</v>
      </c>
      <c r="T14" s="9">
        <v>9.02</v>
      </c>
      <c r="U14" s="9">
        <v>9.2189999999999994</v>
      </c>
      <c r="V14" s="9"/>
    </row>
    <row r="15" spans="2:22" x14ac:dyDescent="0.35">
      <c r="B15" s="1" t="s">
        <v>13</v>
      </c>
      <c r="C15" s="15">
        <v>8.1820000000000004</v>
      </c>
      <c r="D15" s="9">
        <v>8.2829999999999995</v>
      </c>
      <c r="E15" s="9">
        <v>8.2430000000000003</v>
      </c>
      <c r="F15" s="9">
        <v>8.1020000000000003</v>
      </c>
      <c r="G15" s="20"/>
      <c r="H15" s="15">
        <f>8.363</f>
        <v>8.3629999999999995</v>
      </c>
      <c r="I15" s="9">
        <v>8.4429999999999996</v>
      </c>
      <c r="J15" s="9">
        <f>8.503</f>
        <v>8.5030000000000001</v>
      </c>
      <c r="K15" s="9">
        <v>8.6539999999999999</v>
      </c>
      <c r="L15" s="9"/>
      <c r="M15" s="15">
        <f xml:space="preserve"> 8.343</f>
        <v>8.343</v>
      </c>
      <c r="N15" s="9">
        <v>8.3290000000000006</v>
      </c>
      <c r="O15" s="9">
        <f xml:space="preserve"> 8.477</f>
        <v>8.4770000000000003</v>
      </c>
      <c r="P15" s="9">
        <v>8.5030000000000001</v>
      </c>
      <c r="Q15" s="9"/>
      <c r="R15" s="15">
        <f>8.132</f>
        <v>8.1319999999999997</v>
      </c>
      <c r="S15" s="9">
        <v>8.1920000000000002</v>
      </c>
      <c r="T15" s="9">
        <v>8.202</v>
      </c>
      <c r="U15" s="9">
        <v>8.2780000000000005</v>
      </c>
      <c r="V15" s="9"/>
    </row>
    <row r="16" spans="2:22" x14ac:dyDescent="0.35">
      <c r="B16" s="1" t="s">
        <v>14</v>
      </c>
      <c r="C16" s="15">
        <v>8.3829999999999991</v>
      </c>
      <c r="D16" s="9">
        <v>8.343</v>
      </c>
      <c r="E16" s="9">
        <v>8.2829999999999995</v>
      </c>
      <c r="F16" s="9">
        <v>8.6039999999999992</v>
      </c>
      <c r="G16" s="20"/>
      <c r="H16" s="15">
        <f>8.594</f>
        <v>8.5939999999999994</v>
      </c>
      <c r="I16" s="9">
        <v>8.7639999999999993</v>
      </c>
      <c r="J16" s="9">
        <v>8.7739999999999991</v>
      </c>
      <c r="K16" s="9">
        <v>8.7539999999999996</v>
      </c>
      <c r="L16" s="9"/>
      <c r="M16" s="15">
        <v>8.5500000000000007</v>
      </c>
      <c r="N16" s="9">
        <v>8.61</v>
      </c>
      <c r="O16" s="9">
        <f>8.57</f>
        <v>8.57</v>
      </c>
      <c r="P16" s="9">
        <v>8.61</v>
      </c>
      <c r="Q16" s="9"/>
      <c r="R16" s="15">
        <v>8.3030000000000008</v>
      </c>
      <c r="S16" s="9">
        <v>8.3030000000000008</v>
      </c>
      <c r="T16" s="9">
        <v>8.3279999999999994</v>
      </c>
      <c r="U16" s="9">
        <v>8.7289999999999992</v>
      </c>
      <c r="V16" s="9"/>
    </row>
    <row r="17" spans="2:22" x14ac:dyDescent="0.35">
      <c r="B17" s="1" t="s">
        <v>15</v>
      </c>
      <c r="C17" s="15">
        <v>8.7040000000000006</v>
      </c>
      <c r="D17" s="9">
        <v>8.7040000000000006</v>
      </c>
      <c r="E17" s="9">
        <v>8.6639999999999997</v>
      </c>
      <c r="F17" s="9">
        <v>8.7040000000000006</v>
      </c>
      <c r="G17" s="20"/>
      <c r="H17" s="15">
        <v>9.1649999999999991</v>
      </c>
      <c r="I17" s="9">
        <v>8.7940000000000005</v>
      </c>
      <c r="J17" s="9">
        <v>8.8640000000000008</v>
      </c>
      <c r="K17" s="9">
        <v>8.9239999999999995</v>
      </c>
      <c r="L17" s="9"/>
      <c r="M17" s="15">
        <v>8.9109999999999996</v>
      </c>
      <c r="N17" s="9">
        <v>8.7370000000000001</v>
      </c>
      <c r="O17" s="9">
        <f>8.757</f>
        <v>8.7569999999999997</v>
      </c>
      <c r="P17" s="9"/>
      <c r="Q17" s="9"/>
      <c r="R17" s="15">
        <v>8.9290000000000003</v>
      </c>
      <c r="S17" s="9">
        <v>8.5530000000000008</v>
      </c>
      <c r="T17" s="9">
        <v>8.6539999999999999</v>
      </c>
      <c r="U17" s="9">
        <v>8.7289999999999992</v>
      </c>
      <c r="V17" s="9"/>
    </row>
    <row r="18" spans="2:22" x14ac:dyDescent="0.35">
      <c r="B18" s="2" t="s">
        <v>4</v>
      </c>
      <c r="C18" s="16">
        <f>+C11/C10</f>
        <v>3.7173333333333334</v>
      </c>
      <c r="D18" s="8">
        <f t="shared" ref="D18:V18" si="1">+D11/D10</f>
        <v>3.6686666666666667</v>
      </c>
      <c r="E18" s="8">
        <f t="shared" si="1"/>
        <v>3.0546666666666669</v>
      </c>
      <c r="F18" s="8">
        <f t="shared" si="1"/>
        <v>1.4566666666666668</v>
      </c>
      <c r="G18" s="8" t="e">
        <f t="shared" si="1"/>
        <v>#DIV/0!</v>
      </c>
      <c r="H18" s="16">
        <f t="shared" si="1"/>
        <v>1.5647222222222221</v>
      </c>
      <c r="I18" s="8">
        <f t="shared" si="1"/>
        <v>1.2769444444444444</v>
      </c>
      <c r="J18" s="8">
        <f t="shared" si="1"/>
        <v>1.422963689892051</v>
      </c>
      <c r="K18" s="8">
        <f t="shared" si="1"/>
        <v>1.6136111111111111</v>
      </c>
      <c r="L18" s="8" t="e">
        <f t="shared" si="1"/>
        <v>#DIV/0!</v>
      </c>
      <c r="M18" s="16">
        <f t="shared" si="1"/>
        <v>1.317608695652174</v>
      </c>
      <c r="N18" s="8">
        <f t="shared" si="1"/>
        <v>1.3582608695652174</v>
      </c>
      <c r="O18" s="8">
        <f t="shared" si="1"/>
        <v>2.3080434782608696</v>
      </c>
      <c r="P18" s="8">
        <f t="shared" si="1"/>
        <v>2.0869565217391304</v>
      </c>
      <c r="Q18" s="8" t="e">
        <f t="shared" si="1"/>
        <v>#DIV/0!</v>
      </c>
      <c r="R18" s="16">
        <f t="shared" si="1"/>
        <v>1.9094117647058824</v>
      </c>
      <c r="S18" s="8">
        <f t="shared" si="1"/>
        <v>1.5758823529411765</v>
      </c>
      <c r="T18" s="8">
        <f>+T11/T10</f>
        <v>1.781637717121588</v>
      </c>
      <c r="U18" s="8">
        <f>+U11/U10</f>
        <v>1.0133333333333334</v>
      </c>
      <c r="V18" s="8" t="e">
        <f t="shared" si="1"/>
        <v>#DIV/0!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V38"/>
  <sheetViews>
    <sheetView showGridLines="0" zoomScale="90" zoomScaleNormal="90" workbookViewId="0">
      <selection activeCell="S10" sqref="S10"/>
    </sheetView>
  </sheetViews>
  <sheetFormatPr defaultRowHeight="14.5" x14ac:dyDescent="0.35"/>
  <cols>
    <col min="2" max="2" width="27.81640625" customWidth="1"/>
    <col min="7" max="7" width="9" customWidth="1"/>
    <col min="12" max="12" width="9" customWidth="1"/>
    <col min="17" max="17" width="9" customWidth="1"/>
    <col min="22" max="22" width="9" customWidth="1"/>
  </cols>
  <sheetData>
    <row r="2" spans="2:22" ht="18" x14ac:dyDescent="0.4">
      <c r="B2" s="68" t="s">
        <v>28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x14ac:dyDescent="0.35">
      <c r="B3" s="10"/>
      <c r="C3" s="72" t="s">
        <v>6</v>
      </c>
      <c r="D3" s="70"/>
      <c r="E3" s="70"/>
      <c r="F3" s="70"/>
      <c r="G3" s="70"/>
      <c r="H3" s="72" t="s">
        <v>7</v>
      </c>
      <c r="I3" s="70"/>
      <c r="J3" s="70"/>
      <c r="K3" s="70"/>
      <c r="L3" s="70"/>
      <c r="M3" s="72" t="s">
        <v>8</v>
      </c>
      <c r="N3" s="70"/>
      <c r="O3" s="70"/>
      <c r="P3" s="70"/>
      <c r="Q3" s="70"/>
      <c r="R3" s="72" t="s">
        <v>9</v>
      </c>
      <c r="S3" s="70"/>
      <c r="T3" s="70"/>
      <c r="U3" s="70"/>
      <c r="V3" s="70"/>
    </row>
    <row r="4" spans="2:22" x14ac:dyDescent="0.35">
      <c r="B4" s="1"/>
      <c r="C4" s="4"/>
      <c r="D4" s="3"/>
      <c r="E4" s="3"/>
      <c r="F4" s="3"/>
      <c r="G4" s="14"/>
      <c r="H4" s="4"/>
      <c r="I4" s="3"/>
      <c r="J4" s="3"/>
      <c r="K4" s="3"/>
      <c r="L4" s="14"/>
      <c r="M4" s="4"/>
      <c r="N4" s="3"/>
      <c r="O4" s="3"/>
      <c r="P4" s="3"/>
      <c r="Q4" s="14"/>
      <c r="R4" s="4"/>
      <c r="S4" s="3"/>
      <c r="T4" s="3"/>
      <c r="U4" s="3"/>
      <c r="V4" s="14"/>
    </row>
    <row r="5" spans="2:22" x14ac:dyDescent="0.35">
      <c r="B5" s="1" t="s">
        <v>0</v>
      </c>
      <c r="C5" s="12">
        <v>45201</v>
      </c>
      <c r="D5" s="11">
        <v>45208</v>
      </c>
      <c r="E5" s="11">
        <v>45215</v>
      </c>
      <c r="F5" s="11">
        <v>45222</v>
      </c>
      <c r="G5" s="11">
        <v>45229</v>
      </c>
      <c r="H5" s="12">
        <f t="shared" ref="H5:V5" si="0">C5</f>
        <v>45201</v>
      </c>
      <c r="I5" s="11">
        <f t="shared" si="0"/>
        <v>45208</v>
      </c>
      <c r="J5" s="11">
        <f t="shared" si="0"/>
        <v>45215</v>
      </c>
      <c r="K5" s="11">
        <f t="shared" si="0"/>
        <v>45222</v>
      </c>
      <c r="L5" s="11">
        <f t="shared" si="0"/>
        <v>45229</v>
      </c>
      <c r="M5" s="12">
        <f t="shared" si="0"/>
        <v>45201</v>
      </c>
      <c r="N5" s="11">
        <f t="shared" si="0"/>
        <v>45208</v>
      </c>
      <c r="O5" s="11">
        <f t="shared" si="0"/>
        <v>45215</v>
      </c>
      <c r="P5" s="11">
        <f t="shared" si="0"/>
        <v>45222</v>
      </c>
      <c r="Q5" s="11">
        <f t="shared" si="0"/>
        <v>45229</v>
      </c>
      <c r="R5" s="12">
        <f t="shared" si="0"/>
        <v>45201</v>
      </c>
      <c r="S5" s="11">
        <f t="shared" si="0"/>
        <v>45208</v>
      </c>
      <c r="T5" s="11">
        <f t="shared" si="0"/>
        <v>45215</v>
      </c>
      <c r="U5" s="11">
        <f t="shared" si="0"/>
        <v>45222</v>
      </c>
      <c r="V5" s="11">
        <f t="shared" si="0"/>
        <v>45229</v>
      </c>
    </row>
    <row r="6" spans="2:22" x14ac:dyDescent="0.35">
      <c r="B6" s="1" t="s">
        <v>1</v>
      </c>
      <c r="C6" s="12">
        <f t="shared" ref="C6:V6" si="1">C5+2</f>
        <v>45203</v>
      </c>
      <c r="D6" s="11">
        <f t="shared" si="1"/>
        <v>45210</v>
      </c>
      <c r="E6" s="11">
        <f t="shared" si="1"/>
        <v>45217</v>
      </c>
      <c r="F6" s="11">
        <f t="shared" si="1"/>
        <v>45224</v>
      </c>
      <c r="G6" s="11">
        <f t="shared" si="1"/>
        <v>45231</v>
      </c>
      <c r="H6" s="12">
        <f t="shared" si="1"/>
        <v>45203</v>
      </c>
      <c r="I6" s="11">
        <f t="shared" si="1"/>
        <v>45210</v>
      </c>
      <c r="J6" s="11">
        <f t="shared" si="1"/>
        <v>45217</v>
      </c>
      <c r="K6" s="11">
        <f t="shared" si="1"/>
        <v>45224</v>
      </c>
      <c r="L6" s="11">
        <f t="shared" si="1"/>
        <v>45231</v>
      </c>
      <c r="M6" s="12">
        <f t="shared" si="1"/>
        <v>45203</v>
      </c>
      <c r="N6" s="11">
        <f t="shared" si="1"/>
        <v>45210</v>
      </c>
      <c r="O6" s="11">
        <f t="shared" si="1"/>
        <v>45217</v>
      </c>
      <c r="P6" s="11">
        <f t="shared" si="1"/>
        <v>45224</v>
      </c>
      <c r="Q6" s="11">
        <f t="shared" si="1"/>
        <v>45231</v>
      </c>
      <c r="R6" s="12">
        <f t="shared" si="1"/>
        <v>45203</v>
      </c>
      <c r="S6" s="11">
        <f t="shared" si="1"/>
        <v>45210</v>
      </c>
      <c r="T6" s="11">
        <f t="shared" si="1"/>
        <v>45217</v>
      </c>
      <c r="U6" s="11">
        <f t="shared" si="1"/>
        <v>45224</v>
      </c>
      <c r="V6" s="11">
        <f t="shared" si="1"/>
        <v>45231</v>
      </c>
    </row>
    <row r="7" spans="2:22" x14ac:dyDescent="0.35">
      <c r="B7" s="1" t="s">
        <v>10</v>
      </c>
      <c r="C7" s="13">
        <f>C6+91</f>
        <v>45294</v>
      </c>
      <c r="D7" s="7">
        <f>D6+91</f>
        <v>45301</v>
      </c>
      <c r="E7" s="7">
        <f>E6+91</f>
        <v>45308</v>
      </c>
      <c r="F7" s="7">
        <f>F6+91</f>
        <v>45315</v>
      </c>
      <c r="G7" s="7">
        <f>G6+91</f>
        <v>45322</v>
      </c>
      <c r="H7" s="13">
        <f>H6+182</f>
        <v>45385</v>
      </c>
      <c r="I7" s="7">
        <f>I6+182</f>
        <v>45392</v>
      </c>
      <c r="J7" s="7">
        <f>J6+182</f>
        <v>45399</v>
      </c>
      <c r="K7" s="7">
        <f>K6+182</f>
        <v>45406</v>
      </c>
      <c r="L7" s="7">
        <f>L6+182</f>
        <v>45413</v>
      </c>
      <c r="M7" s="13">
        <f>M6+273</f>
        <v>45476</v>
      </c>
      <c r="N7" s="7">
        <f>N6+273</f>
        <v>45483</v>
      </c>
      <c r="O7" s="7">
        <f>O6+273</f>
        <v>45490</v>
      </c>
      <c r="P7" s="7">
        <f>P6+273</f>
        <v>45497</v>
      </c>
      <c r="Q7" s="7">
        <f>Q6+273</f>
        <v>45504</v>
      </c>
      <c r="R7" s="13">
        <f>R6+364</f>
        <v>45567</v>
      </c>
      <c r="S7" s="7">
        <f>S6+364</f>
        <v>45574</v>
      </c>
      <c r="T7" s="7">
        <f>T6+364</f>
        <v>45581</v>
      </c>
      <c r="U7" s="7">
        <f>U6+364</f>
        <v>45588</v>
      </c>
      <c r="V7" s="7">
        <f>V6+364</f>
        <v>45595</v>
      </c>
    </row>
    <row r="8" spans="2:22" x14ac:dyDescent="0.35">
      <c r="B8" s="1"/>
      <c r="C8" s="4"/>
      <c r="D8" s="3"/>
      <c r="E8" s="3"/>
      <c r="F8" s="3"/>
      <c r="G8" s="3"/>
      <c r="H8" s="4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</row>
    <row r="9" spans="2:22" x14ac:dyDescent="0.35">
      <c r="B9" s="1" t="s">
        <v>5</v>
      </c>
      <c r="C9" s="23">
        <v>1500</v>
      </c>
      <c r="D9" s="24">
        <v>1500</v>
      </c>
      <c r="E9" s="24">
        <v>1500</v>
      </c>
      <c r="F9" s="24">
        <v>1500</v>
      </c>
      <c r="G9" s="24">
        <v>1500</v>
      </c>
      <c r="H9" s="23">
        <v>3600</v>
      </c>
      <c r="I9" s="24">
        <v>3600</v>
      </c>
      <c r="J9" s="24">
        <v>3600</v>
      </c>
      <c r="K9" s="24">
        <v>3600</v>
      </c>
      <c r="L9" s="24">
        <v>3600</v>
      </c>
      <c r="M9" s="23">
        <v>4600</v>
      </c>
      <c r="N9" s="24">
        <v>4600</v>
      </c>
      <c r="O9" s="24">
        <v>4600</v>
      </c>
      <c r="P9" s="24">
        <v>4600</v>
      </c>
      <c r="Q9" s="24">
        <v>4600</v>
      </c>
      <c r="R9" s="23">
        <v>5100</v>
      </c>
      <c r="S9" s="24">
        <v>5100</v>
      </c>
      <c r="T9" s="24">
        <v>5100</v>
      </c>
      <c r="U9" s="24">
        <v>5100</v>
      </c>
      <c r="V9" s="24">
        <v>5100</v>
      </c>
    </row>
    <row r="10" spans="2:22" x14ac:dyDescent="0.35">
      <c r="B10" s="1" t="s">
        <v>2</v>
      </c>
      <c r="C10" s="23">
        <v>1500</v>
      </c>
      <c r="D10" s="24">
        <v>1500</v>
      </c>
      <c r="E10" s="24">
        <v>1500</v>
      </c>
      <c r="F10" s="24">
        <v>1500</v>
      </c>
      <c r="G10" s="24">
        <v>1500</v>
      </c>
      <c r="H10" s="23">
        <v>3600</v>
      </c>
      <c r="I10" s="24">
        <v>3600</v>
      </c>
      <c r="J10" s="24">
        <v>3600</v>
      </c>
      <c r="K10" s="24">
        <v>3600</v>
      </c>
      <c r="L10" s="24">
        <v>3600</v>
      </c>
      <c r="M10" s="23">
        <v>4600</v>
      </c>
      <c r="N10" s="24">
        <v>4600</v>
      </c>
      <c r="O10" s="24">
        <v>4676</v>
      </c>
      <c r="P10" s="24">
        <v>4600</v>
      </c>
      <c r="Q10" s="24">
        <v>4600</v>
      </c>
      <c r="R10" s="23">
        <v>5100</v>
      </c>
      <c r="S10" s="24">
        <v>5100</v>
      </c>
      <c r="T10" s="24">
        <v>5023</v>
      </c>
      <c r="U10" s="24">
        <v>5100</v>
      </c>
      <c r="V10" s="24">
        <v>5100</v>
      </c>
    </row>
    <row r="11" spans="2:22" x14ac:dyDescent="0.35">
      <c r="B11" s="1" t="s">
        <v>3</v>
      </c>
      <c r="C11" s="23">
        <v>3079</v>
      </c>
      <c r="D11" s="24">
        <v>2692</v>
      </c>
      <c r="E11" s="24">
        <v>2553</v>
      </c>
      <c r="F11" s="24">
        <v>2203</v>
      </c>
      <c r="G11" s="24">
        <v>2870</v>
      </c>
      <c r="H11" s="23">
        <v>7996</v>
      </c>
      <c r="I11" s="24">
        <v>10051</v>
      </c>
      <c r="J11" s="24">
        <v>9460</v>
      </c>
      <c r="K11" s="24">
        <v>8119</v>
      </c>
      <c r="L11" s="24">
        <v>7053</v>
      </c>
      <c r="M11" s="23">
        <v>11942</v>
      </c>
      <c r="N11" s="24">
        <v>9345</v>
      </c>
      <c r="O11" s="24">
        <v>9943</v>
      </c>
      <c r="P11" s="24">
        <v>7248</v>
      </c>
      <c r="Q11" s="24">
        <v>8508</v>
      </c>
      <c r="R11" s="23">
        <v>19712</v>
      </c>
      <c r="S11" s="24">
        <v>14270</v>
      </c>
      <c r="T11" s="24">
        <v>5023</v>
      </c>
      <c r="U11" s="24">
        <v>14664</v>
      </c>
      <c r="V11" s="24">
        <v>12922</v>
      </c>
    </row>
    <row r="12" spans="2:22" x14ac:dyDescent="0.35">
      <c r="B12" s="1"/>
      <c r="C12" s="4"/>
      <c r="D12" s="3"/>
      <c r="E12" s="3"/>
      <c r="F12" s="3"/>
      <c r="G12" s="3"/>
      <c r="H12" s="4"/>
      <c r="I12" s="3"/>
      <c r="J12" s="3"/>
      <c r="K12" s="3"/>
      <c r="L12" s="3"/>
      <c r="M12" s="4"/>
      <c r="N12" s="3"/>
      <c r="O12" s="3"/>
      <c r="P12" s="3"/>
      <c r="Q12" s="3"/>
      <c r="R12" s="4"/>
      <c r="S12" s="3"/>
      <c r="T12" s="3"/>
      <c r="U12" s="3"/>
      <c r="V12" s="3"/>
    </row>
    <row r="13" spans="2:22" x14ac:dyDescent="0.35">
      <c r="B13" s="1" t="s">
        <v>11</v>
      </c>
      <c r="C13" s="15">
        <v>8.4710000000000001</v>
      </c>
      <c r="D13" s="9">
        <v>8.49</v>
      </c>
      <c r="E13" s="9">
        <v>8.5090000000000003</v>
      </c>
      <c r="F13" s="9">
        <v>8.6709999999999994</v>
      </c>
      <c r="G13" s="9">
        <v>8.7200000000000006</v>
      </c>
      <c r="H13" s="15">
        <v>8.7520000000000007</v>
      </c>
      <c r="I13" s="9">
        <v>8.7080000000000002</v>
      </c>
      <c r="J13" s="9">
        <v>8.6750000000000007</v>
      </c>
      <c r="K13" s="9">
        <v>8.6850000000000005</v>
      </c>
      <c r="L13" s="9">
        <v>8.6999999999999993</v>
      </c>
      <c r="M13" s="15">
        <v>8.6159999999999997</v>
      </c>
      <c r="N13" s="9">
        <v>8.6280000000000001</v>
      </c>
      <c r="O13" s="9">
        <v>8.6010000000000009</v>
      </c>
      <c r="P13" s="9">
        <v>8.6579999999999995</v>
      </c>
      <c r="Q13" s="9">
        <v>8.7170000000000005</v>
      </c>
      <c r="R13" s="15">
        <f>8.441</f>
        <v>8.4410000000000007</v>
      </c>
      <c r="S13" s="9">
        <v>8.3659999999999997</v>
      </c>
      <c r="T13" s="9">
        <v>8.4749999999999996</v>
      </c>
      <c r="U13" s="9">
        <v>8.4760000000000009</v>
      </c>
      <c r="V13" s="9">
        <v>8.4499999999999993</v>
      </c>
    </row>
    <row r="14" spans="2:22" x14ac:dyDescent="0.35">
      <c r="B14" s="1" t="s">
        <v>12</v>
      </c>
      <c r="C14" s="15">
        <v>8.6539999999999999</v>
      </c>
      <c r="D14" s="9">
        <v>8.6739999999999995</v>
      </c>
      <c r="E14" s="9">
        <v>8.6929999999999996</v>
      </c>
      <c r="F14" s="9">
        <v>8.8629999999999995</v>
      </c>
      <c r="G14" s="9">
        <v>8.9139999999999997</v>
      </c>
      <c r="H14" s="15">
        <v>9.1509999999999998</v>
      </c>
      <c r="I14" s="9">
        <v>9.1029999999999998</v>
      </c>
      <c r="J14" s="9">
        <v>9.0670000000000002</v>
      </c>
      <c r="K14" s="9">
        <v>9.0779999999999994</v>
      </c>
      <c r="L14" s="9">
        <v>9.0950000000000006</v>
      </c>
      <c r="M14" s="15">
        <v>9.2089999999999996</v>
      </c>
      <c r="N14" s="9">
        <v>9.2230000000000008</v>
      </c>
      <c r="O14" s="9">
        <v>9.1920000000000002</v>
      </c>
      <c r="P14" s="9">
        <v>9.2569999999999997</v>
      </c>
      <c r="Q14" s="9">
        <v>9.3249999999999993</v>
      </c>
      <c r="R14" s="15">
        <v>9.2170000000000005</v>
      </c>
      <c r="S14" s="9">
        <v>9.1280000000000001</v>
      </c>
      <c r="T14" s="9">
        <v>9.2569999999999997</v>
      </c>
      <c r="U14" s="9">
        <v>9.2590000000000003</v>
      </c>
      <c r="V14" s="9">
        <v>9.2279999999999998</v>
      </c>
    </row>
    <row r="15" spans="2:22" x14ac:dyDescent="0.35">
      <c r="B15" s="1" t="s">
        <v>13</v>
      </c>
      <c r="C15" s="15">
        <v>8.343</v>
      </c>
      <c r="D15" s="9">
        <v>8.423</v>
      </c>
      <c r="E15" s="9">
        <v>8.4830000000000005</v>
      </c>
      <c r="F15" s="9">
        <v>8.4629999999999992</v>
      </c>
      <c r="G15" s="9">
        <v>8.5229999999999997</v>
      </c>
      <c r="H15" s="15">
        <v>8.6839999999999993</v>
      </c>
      <c r="I15" s="9">
        <v>8.6240000000000006</v>
      </c>
      <c r="J15" s="9">
        <v>8.6140000000000008</v>
      </c>
      <c r="K15" s="9">
        <v>8.6140000000000008</v>
      </c>
      <c r="L15" s="9">
        <v>8.6059999999999999</v>
      </c>
      <c r="M15" s="15">
        <v>8.57</v>
      </c>
      <c r="N15" s="9">
        <v>8.5630000000000006</v>
      </c>
      <c r="O15" s="9">
        <v>8.5570000000000004</v>
      </c>
      <c r="P15" s="9">
        <v>8.5630000000000006</v>
      </c>
      <c r="Q15" s="9">
        <v>8.59</v>
      </c>
      <c r="R15" s="15">
        <v>8.2530000000000001</v>
      </c>
      <c r="S15" s="9">
        <v>8.343</v>
      </c>
      <c r="T15" s="9">
        <v>8.3230000000000004</v>
      </c>
      <c r="U15" s="9">
        <v>8.3829999999999991</v>
      </c>
      <c r="V15" s="9">
        <v>8.4280000000000008</v>
      </c>
    </row>
    <row r="16" spans="2:22" x14ac:dyDescent="0.35">
      <c r="B16" s="1" t="s">
        <v>14</v>
      </c>
      <c r="C16" s="15">
        <v>8.5839999999999996</v>
      </c>
      <c r="D16" s="9">
        <v>8.6440000000000001</v>
      </c>
      <c r="E16" s="9">
        <v>8.6240000000000006</v>
      </c>
      <c r="F16" s="9">
        <v>8.7840000000000007</v>
      </c>
      <c r="G16" s="9">
        <v>8.7840000000000007</v>
      </c>
      <c r="H16" s="15">
        <v>8.7840000000000007</v>
      </c>
      <c r="I16" s="9">
        <v>8.7639999999999993</v>
      </c>
      <c r="J16" s="9">
        <v>8.7040000000000006</v>
      </c>
      <c r="K16" s="9">
        <v>8.7240000000000002</v>
      </c>
      <c r="L16" s="9">
        <v>8.7560000000000002</v>
      </c>
      <c r="M16" s="15">
        <v>8.657</v>
      </c>
      <c r="N16" s="9">
        <v>8.65</v>
      </c>
      <c r="O16" s="9">
        <v>8.6240000000000006</v>
      </c>
      <c r="P16" s="9">
        <v>8.8710000000000004</v>
      </c>
      <c r="Q16" s="9">
        <v>8.8379999999999992</v>
      </c>
      <c r="R16" s="15">
        <v>8.5079999999999991</v>
      </c>
      <c r="S16" s="9">
        <v>8.3930000000000007</v>
      </c>
      <c r="T16" s="9">
        <v>8.8640000000000008</v>
      </c>
      <c r="U16" s="9">
        <v>8.5329999999999995</v>
      </c>
      <c r="V16" s="9">
        <v>8.4830000000000005</v>
      </c>
    </row>
    <row r="17" spans="2:22" x14ac:dyDescent="0.35">
      <c r="B17" s="1" t="s">
        <v>15</v>
      </c>
      <c r="C17" s="15">
        <v>8.7040000000000006</v>
      </c>
      <c r="D17" s="9">
        <v>8.7639999999999993</v>
      </c>
      <c r="E17" s="9">
        <v>8.7840000000000007</v>
      </c>
      <c r="F17" s="9">
        <v>8.8040000000000003</v>
      </c>
      <c r="G17" s="9">
        <v>8.9039999999999999</v>
      </c>
      <c r="H17" s="15">
        <v>9.0250000000000004</v>
      </c>
      <c r="I17" s="9">
        <v>9.0150000000000006</v>
      </c>
      <c r="J17" s="9">
        <v>8.9139999999999997</v>
      </c>
      <c r="K17" s="9">
        <v>12.765000000000001</v>
      </c>
      <c r="L17" s="9">
        <v>9.1950000000000003</v>
      </c>
      <c r="M17" s="15">
        <v>8.8710000000000004</v>
      </c>
      <c r="N17" s="9">
        <v>8.9849999999999994</v>
      </c>
      <c r="O17" s="9">
        <v>8.9179999999999993</v>
      </c>
      <c r="P17" s="9">
        <v>9.3049999999999997</v>
      </c>
      <c r="Q17" s="9">
        <v>9.2249999999999996</v>
      </c>
      <c r="R17" s="15">
        <v>8.9749999999999996</v>
      </c>
      <c r="S17" s="9">
        <v>8.8640000000000008</v>
      </c>
      <c r="T17" s="9">
        <v>8.8640000000000008</v>
      </c>
      <c r="U17" s="9">
        <v>9.02</v>
      </c>
      <c r="V17" s="9">
        <v>9.02</v>
      </c>
    </row>
    <row r="18" spans="2:22" x14ac:dyDescent="0.35">
      <c r="B18" s="2" t="s">
        <v>4</v>
      </c>
      <c r="C18" s="16">
        <f t="shared" ref="C18:V18" si="2">+C11/C10</f>
        <v>2.0526666666666666</v>
      </c>
      <c r="D18" s="8">
        <f t="shared" si="2"/>
        <v>1.7946666666666666</v>
      </c>
      <c r="E18" s="8">
        <f t="shared" si="2"/>
        <v>1.702</v>
      </c>
      <c r="F18" s="8">
        <f t="shared" si="2"/>
        <v>1.4686666666666666</v>
      </c>
      <c r="G18" s="8">
        <f>+G11/G10</f>
        <v>1.9133333333333333</v>
      </c>
      <c r="H18" s="16">
        <f t="shared" si="2"/>
        <v>2.221111111111111</v>
      </c>
      <c r="I18" s="8">
        <f t="shared" si="2"/>
        <v>2.7919444444444443</v>
      </c>
      <c r="J18" s="8">
        <f t="shared" si="2"/>
        <v>2.6277777777777778</v>
      </c>
      <c r="K18" s="8">
        <f t="shared" si="2"/>
        <v>2.2552777777777777</v>
      </c>
      <c r="L18" s="8">
        <f t="shared" si="2"/>
        <v>1.9591666666666667</v>
      </c>
      <c r="M18" s="16">
        <f t="shared" si="2"/>
        <v>2.5960869565217393</v>
      </c>
      <c r="N18" s="8">
        <f t="shared" si="2"/>
        <v>2.0315217391304348</v>
      </c>
      <c r="O18" s="8">
        <f t="shared" si="2"/>
        <v>2.1263900769888795</v>
      </c>
      <c r="P18" s="8">
        <f t="shared" si="2"/>
        <v>1.5756521739130436</v>
      </c>
      <c r="Q18" s="8">
        <f t="shared" si="2"/>
        <v>1.8495652173913044</v>
      </c>
      <c r="R18" s="16">
        <f t="shared" si="2"/>
        <v>3.8650980392156864</v>
      </c>
      <c r="S18" s="8">
        <f t="shared" si="2"/>
        <v>2.7980392156862743</v>
      </c>
      <c r="T18" s="8">
        <f t="shared" si="2"/>
        <v>1</v>
      </c>
      <c r="U18" s="8">
        <f t="shared" si="2"/>
        <v>2.875294117647059</v>
      </c>
      <c r="V18" s="8">
        <f t="shared" si="2"/>
        <v>2.5337254901960784</v>
      </c>
    </row>
    <row r="38" spans="3:3" x14ac:dyDescent="0.35">
      <c r="C38" t="s">
        <v>16</v>
      </c>
    </row>
  </sheetData>
  <mergeCells count="5">
    <mergeCell ref="B2:V2"/>
    <mergeCell ref="C3:G3"/>
    <mergeCell ref="H3:L3"/>
    <mergeCell ref="M3:Q3"/>
    <mergeCell ref="R3:V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41"/>
  <sheetViews>
    <sheetView showGridLines="0" topLeftCell="B1" zoomScale="90" zoomScaleNormal="90" workbookViewId="0">
      <selection activeCell="S10" sqref="S10"/>
    </sheetView>
  </sheetViews>
  <sheetFormatPr defaultRowHeight="14.5" x14ac:dyDescent="0.35"/>
  <cols>
    <col min="2" max="2" width="29.54296875" customWidth="1"/>
  </cols>
  <sheetData>
    <row r="2" spans="2:18" ht="18" x14ac:dyDescent="0.4">
      <c r="B2" s="68" t="s">
        <v>27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18" x14ac:dyDescent="0.35">
      <c r="B3" s="10"/>
      <c r="C3" s="69" t="s">
        <v>6</v>
      </c>
      <c r="D3" s="70"/>
      <c r="E3" s="70"/>
      <c r="F3" s="71"/>
      <c r="G3" s="72" t="s">
        <v>7</v>
      </c>
      <c r="H3" s="70"/>
      <c r="I3" s="70"/>
      <c r="J3" s="70"/>
      <c r="K3" s="72" t="s">
        <v>8</v>
      </c>
      <c r="L3" s="70"/>
      <c r="M3" s="70"/>
      <c r="N3" s="70"/>
      <c r="O3" s="72" t="s">
        <v>9</v>
      </c>
      <c r="P3" s="70"/>
      <c r="Q3" s="70"/>
      <c r="R3" s="70"/>
    </row>
    <row r="4" spans="2:18" x14ac:dyDescent="0.35">
      <c r="B4" s="1"/>
      <c r="C4" s="4"/>
      <c r="D4" s="3"/>
      <c r="E4" s="3"/>
      <c r="F4" s="17"/>
      <c r="G4" s="4"/>
      <c r="H4" s="3"/>
      <c r="I4" s="3"/>
      <c r="J4" s="3"/>
      <c r="K4" s="4"/>
      <c r="L4" s="3"/>
      <c r="M4" s="3"/>
      <c r="N4" s="3"/>
      <c r="O4" s="4"/>
      <c r="P4" s="3"/>
      <c r="Q4" s="3"/>
      <c r="R4" s="3"/>
    </row>
    <row r="5" spans="2:18" x14ac:dyDescent="0.35">
      <c r="B5" s="1" t="s">
        <v>0</v>
      </c>
      <c r="C5" s="12">
        <v>45236</v>
      </c>
      <c r="D5" s="11">
        <v>45243</v>
      </c>
      <c r="E5" s="11">
        <v>45250</v>
      </c>
      <c r="F5" s="18">
        <v>45257</v>
      </c>
      <c r="G5" s="12">
        <f t="shared" ref="G5:R5" si="0">C5</f>
        <v>45236</v>
      </c>
      <c r="H5" s="11">
        <f t="shared" si="0"/>
        <v>45243</v>
      </c>
      <c r="I5" s="11">
        <f t="shared" si="0"/>
        <v>45250</v>
      </c>
      <c r="J5" s="11">
        <f t="shared" si="0"/>
        <v>45257</v>
      </c>
      <c r="K5" s="12">
        <f t="shared" si="0"/>
        <v>45236</v>
      </c>
      <c r="L5" s="11">
        <f t="shared" si="0"/>
        <v>45243</v>
      </c>
      <c r="M5" s="11">
        <f t="shared" si="0"/>
        <v>45250</v>
      </c>
      <c r="N5" s="11">
        <f t="shared" si="0"/>
        <v>45257</v>
      </c>
      <c r="O5" s="12">
        <f t="shared" si="0"/>
        <v>45236</v>
      </c>
      <c r="P5" s="11">
        <f t="shared" si="0"/>
        <v>45243</v>
      </c>
      <c r="Q5" s="11">
        <f t="shared" si="0"/>
        <v>45250</v>
      </c>
      <c r="R5" s="11">
        <f t="shared" si="0"/>
        <v>45257</v>
      </c>
    </row>
    <row r="6" spans="2:18" x14ac:dyDescent="0.35">
      <c r="B6" s="1" t="s">
        <v>1</v>
      </c>
      <c r="C6" s="12">
        <f t="shared" ref="C6:R6" si="1">C5+2</f>
        <v>45238</v>
      </c>
      <c r="D6" s="11">
        <f t="shared" si="1"/>
        <v>45245</v>
      </c>
      <c r="E6" s="11">
        <f t="shared" si="1"/>
        <v>45252</v>
      </c>
      <c r="F6" s="18">
        <f t="shared" si="1"/>
        <v>45259</v>
      </c>
      <c r="G6" s="12">
        <f t="shared" si="1"/>
        <v>45238</v>
      </c>
      <c r="H6" s="11">
        <f t="shared" si="1"/>
        <v>45245</v>
      </c>
      <c r="I6" s="11">
        <f t="shared" si="1"/>
        <v>45252</v>
      </c>
      <c r="J6" s="11">
        <f t="shared" si="1"/>
        <v>45259</v>
      </c>
      <c r="K6" s="12">
        <f t="shared" si="1"/>
        <v>45238</v>
      </c>
      <c r="L6" s="11">
        <f t="shared" si="1"/>
        <v>45245</v>
      </c>
      <c r="M6" s="11">
        <f t="shared" si="1"/>
        <v>45252</v>
      </c>
      <c r="N6" s="11">
        <f t="shared" si="1"/>
        <v>45259</v>
      </c>
      <c r="O6" s="12">
        <f t="shared" si="1"/>
        <v>45238</v>
      </c>
      <c r="P6" s="11">
        <f t="shared" si="1"/>
        <v>45245</v>
      </c>
      <c r="Q6" s="11">
        <f t="shared" si="1"/>
        <v>45252</v>
      </c>
      <c r="R6" s="11">
        <f t="shared" si="1"/>
        <v>45259</v>
      </c>
    </row>
    <row r="7" spans="2:18" x14ac:dyDescent="0.35">
      <c r="B7" s="1" t="s">
        <v>10</v>
      </c>
      <c r="C7" s="13">
        <f>C6+91</f>
        <v>45329</v>
      </c>
      <c r="D7" s="7">
        <f>D6+91</f>
        <v>45336</v>
      </c>
      <c r="E7" s="7">
        <f>E6+91</f>
        <v>45343</v>
      </c>
      <c r="F7" s="19">
        <f>F6+91</f>
        <v>45350</v>
      </c>
      <c r="G7" s="13">
        <f>G6+182</f>
        <v>45420</v>
      </c>
      <c r="H7" s="7">
        <f>H6+182</f>
        <v>45427</v>
      </c>
      <c r="I7" s="7">
        <f>I6+182</f>
        <v>45434</v>
      </c>
      <c r="J7" s="7">
        <f>J6+182</f>
        <v>45441</v>
      </c>
      <c r="K7" s="13">
        <f>K6+273</f>
        <v>45511</v>
      </c>
      <c r="L7" s="7">
        <f>L6+273</f>
        <v>45518</v>
      </c>
      <c r="M7" s="7">
        <f>M6+273</f>
        <v>45525</v>
      </c>
      <c r="N7" s="7">
        <f>N6+273</f>
        <v>45532</v>
      </c>
      <c r="O7" s="13">
        <f>O6+364</f>
        <v>45602</v>
      </c>
      <c r="P7" s="7">
        <f>P6+364</f>
        <v>45609</v>
      </c>
      <c r="Q7" s="7">
        <f>Q6+364</f>
        <v>45616</v>
      </c>
      <c r="R7" s="7">
        <f>R6+364</f>
        <v>45623</v>
      </c>
    </row>
    <row r="8" spans="2:18" x14ac:dyDescent="0.35">
      <c r="B8" s="1"/>
      <c r="C8" s="4"/>
      <c r="D8" s="3"/>
      <c r="E8" s="3"/>
      <c r="F8" s="17"/>
      <c r="G8" s="4"/>
      <c r="H8" s="3"/>
      <c r="I8" s="3"/>
      <c r="J8" s="3"/>
      <c r="K8" s="4"/>
      <c r="L8" s="3"/>
      <c r="M8" s="3"/>
      <c r="N8" s="3"/>
      <c r="O8" s="4"/>
      <c r="P8" s="3"/>
      <c r="Q8" s="3"/>
      <c r="R8" s="3"/>
    </row>
    <row r="9" spans="2:18" x14ac:dyDescent="0.35">
      <c r="B9" s="1" t="s">
        <v>5</v>
      </c>
      <c r="C9" s="23">
        <v>1500</v>
      </c>
      <c r="D9" s="24">
        <v>1500</v>
      </c>
      <c r="E9" s="24">
        <v>1500</v>
      </c>
      <c r="F9" s="24">
        <v>1500</v>
      </c>
      <c r="G9" s="23">
        <v>3600</v>
      </c>
      <c r="H9" s="24">
        <v>3600</v>
      </c>
      <c r="I9" s="24">
        <v>3600</v>
      </c>
      <c r="J9" s="24">
        <v>3600</v>
      </c>
      <c r="K9" s="23">
        <v>4600</v>
      </c>
      <c r="L9" s="24">
        <v>4600</v>
      </c>
      <c r="M9" s="24">
        <v>4600</v>
      </c>
      <c r="N9" s="24">
        <v>4600</v>
      </c>
      <c r="O9" s="23">
        <v>5100</v>
      </c>
      <c r="P9" s="24">
        <v>5100</v>
      </c>
      <c r="Q9" s="24">
        <v>5100</v>
      </c>
      <c r="R9" s="24">
        <v>5100</v>
      </c>
    </row>
    <row r="10" spans="2:18" x14ac:dyDescent="0.35">
      <c r="B10" s="1" t="s">
        <v>2</v>
      </c>
      <c r="C10" s="23">
        <v>1500</v>
      </c>
      <c r="D10" s="24">
        <v>1500</v>
      </c>
      <c r="E10" s="24">
        <v>1500</v>
      </c>
      <c r="F10" s="24">
        <v>1500</v>
      </c>
      <c r="G10" s="23">
        <v>3600</v>
      </c>
      <c r="H10" s="24">
        <v>3600</v>
      </c>
      <c r="I10" s="24">
        <v>3600</v>
      </c>
      <c r="J10" s="24">
        <v>3600</v>
      </c>
      <c r="K10" s="23">
        <v>4600</v>
      </c>
      <c r="L10" s="24">
        <v>4600</v>
      </c>
      <c r="M10" s="24">
        <v>4600</v>
      </c>
      <c r="N10" s="24">
        <v>4600</v>
      </c>
      <c r="O10" s="23">
        <v>5100</v>
      </c>
      <c r="P10" s="24">
        <v>5100</v>
      </c>
      <c r="Q10" s="24">
        <v>5100</v>
      </c>
      <c r="R10" s="24">
        <v>5100</v>
      </c>
    </row>
    <row r="11" spans="2:18" x14ac:dyDescent="0.35">
      <c r="B11" s="1" t="s">
        <v>3</v>
      </c>
      <c r="C11" s="23">
        <v>6721</v>
      </c>
      <c r="D11" s="24">
        <v>7155</v>
      </c>
      <c r="E11" s="24">
        <v>5580</v>
      </c>
      <c r="F11" s="25">
        <v>4689</v>
      </c>
      <c r="G11" s="23">
        <v>7060</v>
      </c>
      <c r="H11" s="24">
        <v>7745</v>
      </c>
      <c r="I11" s="24">
        <v>5894</v>
      </c>
      <c r="J11" s="24">
        <v>5615</v>
      </c>
      <c r="K11" s="23">
        <v>11723</v>
      </c>
      <c r="L11" s="24">
        <v>10020</v>
      </c>
      <c r="M11" s="24">
        <v>9984</v>
      </c>
      <c r="N11" s="24">
        <v>9842</v>
      </c>
      <c r="O11" s="23">
        <v>9573</v>
      </c>
      <c r="P11" s="24">
        <v>9229</v>
      </c>
      <c r="Q11" s="24">
        <v>12609</v>
      </c>
      <c r="R11" s="24">
        <v>15801</v>
      </c>
    </row>
    <row r="12" spans="2:18" x14ac:dyDescent="0.35">
      <c r="B12" s="1"/>
      <c r="C12" s="4"/>
      <c r="D12" s="3"/>
      <c r="E12" s="3"/>
      <c r="F12" s="17"/>
      <c r="G12" s="4"/>
      <c r="H12" s="3"/>
      <c r="I12" s="3"/>
      <c r="J12" s="3"/>
      <c r="K12" s="4"/>
      <c r="L12" s="3"/>
      <c r="M12" s="3"/>
      <c r="N12" s="3"/>
      <c r="O12" s="4"/>
      <c r="P12" s="3"/>
      <c r="Q12" s="3"/>
      <c r="R12" s="3"/>
    </row>
    <row r="13" spans="2:18" x14ac:dyDescent="0.35">
      <c r="B13" s="1" t="s">
        <v>11</v>
      </c>
      <c r="C13" s="15">
        <v>8.5250000000000004</v>
      </c>
      <c r="D13" s="9">
        <v>8.4809999999999999</v>
      </c>
      <c r="E13" s="9">
        <v>8.4459999999999997</v>
      </c>
      <c r="F13" s="20">
        <v>8.4649999999999999</v>
      </c>
      <c r="G13" s="15">
        <v>8.673</v>
      </c>
      <c r="H13" s="9">
        <v>8.6549999999999994</v>
      </c>
      <c r="I13" s="9">
        <v>8.66</v>
      </c>
      <c r="J13" s="9">
        <v>8.6969999999999992</v>
      </c>
      <c r="K13" s="15">
        <v>8.6359999999999992</v>
      </c>
      <c r="L13" s="9">
        <v>8.6359999999999992</v>
      </c>
      <c r="M13" s="9">
        <v>8.5980000000000008</v>
      </c>
      <c r="N13" s="9">
        <v>8.6210000000000004</v>
      </c>
      <c r="O13" s="15">
        <v>8.4359999999999999</v>
      </c>
      <c r="P13" s="9">
        <v>8.4920000000000009</v>
      </c>
      <c r="Q13" s="9">
        <v>8.423</v>
      </c>
      <c r="R13" s="9">
        <v>8.4260000000000002</v>
      </c>
    </row>
    <row r="14" spans="2:18" x14ac:dyDescent="0.35">
      <c r="B14" s="1" t="s">
        <v>12</v>
      </c>
      <c r="C14" s="15">
        <v>8.7100000000000009</v>
      </c>
      <c r="D14" s="9">
        <v>8.6639999999999997</v>
      </c>
      <c r="E14" s="9">
        <v>8.6280000000000001</v>
      </c>
      <c r="F14" s="20">
        <v>8.6479999999999997</v>
      </c>
      <c r="G14" s="15">
        <v>9.0649999999999995</v>
      </c>
      <c r="H14" s="9">
        <v>9.0449999999999999</v>
      </c>
      <c r="I14" s="9">
        <v>9.0510000000000002</v>
      </c>
      <c r="J14" s="9">
        <v>9.0909999999999993</v>
      </c>
      <c r="K14" s="15">
        <v>9.2319999999999993</v>
      </c>
      <c r="L14" s="9">
        <v>9.2309999999999999</v>
      </c>
      <c r="M14" s="9">
        <v>9.1890000000000001</v>
      </c>
      <c r="N14" s="9">
        <v>9.2149999999999999</v>
      </c>
      <c r="O14" s="15">
        <v>9.2110000000000003</v>
      </c>
      <c r="P14" s="9">
        <v>9.2780000000000005</v>
      </c>
      <c r="Q14" s="9">
        <v>9.1950000000000003</v>
      </c>
      <c r="R14" s="9">
        <v>9.1989999999999998</v>
      </c>
    </row>
    <row r="15" spans="2:18" x14ac:dyDescent="0.35">
      <c r="B15" s="1" t="s">
        <v>13</v>
      </c>
      <c r="C15" s="15">
        <v>8.2230000000000008</v>
      </c>
      <c r="D15" s="9">
        <v>8.4629999999999992</v>
      </c>
      <c r="E15" s="9">
        <v>8.3829999999999991</v>
      </c>
      <c r="F15" s="20">
        <v>8.423</v>
      </c>
      <c r="G15" s="15">
        <v>8.4329999999999998</v>
      </c>
      <c r="H15" s="9">
        <v>8.5939999999999994</v>
      </c>
      <c r="I15" s="9">
        <v>8.5429999999999993</v>
      </c>
      <c r="J15" s="9">
        <v>8.5630000000000006</v>
      </c>
      <c r="K15" s="15">
        <v>8.4770000000000003</v>
      </c>
      <c r="L15" s="9">
        <v>8.5969999999999995</v>
      </c>
      <c r="M15" s="9">
        <v>8.5370000000000008</v>
      </c>
      <c r="N15" s="9">
        <v>8.4969999999999999</v>
      </c>
      <c r="O15" s="15">
        <v>8.1170000000000009</v>
      </c>
      <c r="P15" s="9">
        <v>8.3879999999999999</v>
      </c>
      <c r="Q15" s="9">
        <v>8.3529999999999998</v>
      </c>
      <c r="R15" s="9">
        <v>8.3330000000000002</v>
      </c>
    </row>
    <row r="16" spans="2:18" x14ac:dyDescent="0.35">
      <c r="B16" s="1" t="s">
        <v>14</v>
      </c>
      <c r="C16" s="15">
        <v>8.6639999999999997</v>
      </c>
      <c r="D16" s="9">
        <v>8.5229999999999997</v>
      </c>
      <c r="E16" s="9">
        <v>8.4830000000000005</v>
      </c>
      <c r="F16" s="20">
        <v>8.5229999999999997</v>
      </c>
      <c r="G16" s="15">
        <v>8.734</v>
      </c>
      <c r="H16" s="9">
        <v>8.7040000000000006</v>
      </c>
      <c r="I16" s="9">
        <v>8.7240000000000002</v>
      </c>
      <c r="J16" s="9">
        <v>8.7940000000000005</v>
      </c>
      <c r="K16" s="15">
        <v>8.6969999999999992</v>
      </c>
      <c r="L16" s="9">
        <v>8.6769999999999996</v>
      </c>
      <c r="M16" s="9">
        <v>8.6240000000000006</v>
      </c>
      <c r="N16" s="9">
        <v>8.6639999999999997</v>
      </c>
      <c r="O16" s="15">
        <v>8.5530000000000008</v>
      </c>
      <c r="P16" s="9">
        <v>8.5530000000000008</v>
      </c>
      <c r="Q16" s="9">
        <v>8.4629999999999992</v>
      </c>
      <c r="R16" s="9">
        <v>8.468</v>
      </c>
    </row>
    <row r="17" spans="2:18" x14ac:dyDescent="0.35">
      <c r="B17" s="1" t="s">
        <v>15</v>
      </c>
      <c r="C17" s="15">
        <v>8.8239999999999998</v>
      </c>
      <c r="D17" s="9">
        <v>8.8040000000000003</v>
      </c>
      <c r="E17" s="9">
        <v>8.8040000000000003</v>
      </c>
      <c r="F17" s="20">
        <v>8.8040000000000003</v>
      </c>
      <c r="G17" s="15">
        <v>9.1950000000000003</v>
      </c>
      <c r="H17" s="9">
        <v>9.1950000000000003</v>
      </c>
      <c r="I17" s="9">
        <v>9.1950000000000003</v>
      </c>
      <c r="J17" s="9">
        <v>9.1950000000000003</v>
      </c>
      <c r="K17" s="15">
        <v>9.2249999999999996</v>
      </c>
      <c r="L17" s="9">
        <v>9.2249999999999996</v>
      </c>
      <c r="M17" s="9">
        <v>9.2249999999999996</v>
      </c>
      <c r="N17" s="9">
        <v>9.2249999999999996</v>
      </c>
      <c r="O17" s="15">
        <v>9.02</v>
      </c>
      <c r="P17" s="9">
        <v>8.9700000000000006</v>
      </c>
      <c r="Q17" s="9">
        <v>8.9700000000000006</v>
      </c>
      <c r="R17" s="9">
        <v>8.9700000000000006</v>
      </c>
    </row>
    <row r="18" spans="2:18" x14ac:dyDescent="0.35">
      <c r="B18" s="2" t="s">
        <v>4</v>
      </c>
      <c r="C18" s="16">
        <f>+C11/C10</f>
        <v>4.480666666666667</v>
      </c>
      <c r="D18" s="8">
        <f>+D11/D10</f>
        <v>4.7699999999999996</v>
      </c>
      <c r="E18" s="8">
        <f t="shared" ref="E18:R18" si="2">+E11/E10</f>
        <v>3.72</v>
      </c>
      <c r="F18" s="21">
        <f t="shared" si="2"/>
        <v>3.1259999999999999</v>
      </c>
      <c r="G18" s="16">
        <f t="shared" si="2"/>
        <v>1.961111111111111</v>
      </c>
      <c r="H18" s="8">
        <f t="shared" si="2"/>
        <v>2.151388888888889</v>
      </c>
      <c r="I18" s="8">
        <f t="shared" si="2"/>
        <v>1.6372222222222221</v>
      </c>
      <c r="J18" s="21">
        <f t="shared" si="2"/>
        <v>1.5597222222222222</v>
      </c>
      <c r="K18" s="16">
        <f t="shared" si="2"/>
        <v>2.5484782608695653</v>
      </c>
      <c r="L18" s="8">
        <f t="shared" si="2"/>
        <v>2.1782608695652175</v>
      </c>
      <c r="M18" s="8">
        <f t="shared" si="2"/>
        <v>2.1704347826086958</v>
      </c>
      <c r="N18" s="21">
        <f t="shared" si="2"/>
        <v>2.1395652173913042</v>
      </c>
      <c r="O18" s="16">
        <f t="shared" si="2"/>
        <v>1.8770588235294117</v>
      </c>
      <c r="P18" s="8">
        <f t="shared" si="2"/>
        <v>1.8096078431372549</v>
      </c>
      <c r="Q18" s="8">
        <f t="shared" si="2"/>
        <v>2.4723529411764704</v>
      </c>
      <c r="R18" s="21">
        <f t="shared" si="2"/>
        <v>3.098235294117647</v>
      </c>
    </row>
    <row r="41" ht="28.5" customHeight="1" x14ac:dyDescent="0.35"/>
  </sheetData>
  <mergeCells count="5">
    <mergeCell ref="B2:R2"/>
    <mergeCell ref="C3:F3"/>
    <mergeCell ref="G3:J3"/>
    <mergeCell ref="K3:N3"/>
    <mergeCell ref="O3:R3"/>
  </mergeCells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V19"/>
  <sheetViews>
    <sheetView showGridLines="0" zoomScale="80" zoomScaleNormal="80" workbookViewId="0">
      <selection activeCell="S10" sqref="S10"/>
    </sheetView>
  </sheetViews>
  <sheetFormatPr defaultRowHeight="14.5" x14ac:dyDescent="0.35"/>
  <cols>
    <col min="2" max="2" width="26.81640625" bestFit="1" customWidth="1"/>
    <col min="4" max="4" width="10.7265625" bestFit="1" customWidth="1"/>
  </cols>
  <sheetData>
    <row r="2" spans="2:22" x14ac:dyDescent="0.3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ht="18" x14ac:dyDescent="0.4">
      <c r="B3" s="74" t="s">
        <v>26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26"/>
      <c r="T3" s="26"/>
      <c r="U3" s="26"/>
      <c r="V3" s="26"/>
    </row>
    <row r="4" spans="2:22" x14ac:dyDescent="0.35">
      <c r="B4" s="27"/>
      <c r="C4" s="75" t="s">
        <v>6</v>
      </c>
      <c r="D4" s="76"/>
      <c r="E4" s="76"/>
      <c r="F4" s="76"/>
      <c r="G4" s="76"/>
      <c r="H4" s="77" t="s">
        <v>7</v>
      </c>
      <c r="I4" s="76"/>
      <c r="J4" s="76"/>
      <c r="K4" s="76"/>
      <c r="L4" s="76"/>
      <c r="M4" s="77" t="s">
        <v>8</v>
      </c>
      <c r="N4" s="76"/>
      <c r="O4" s="76"/>
      <c r="P4" s="76"/>
      <c r="Q4" s="76"/>
      <c r="R4" s="77" t="s">
        <v>9</v>
      </c>
      <c r="S4" s="76"/>
      <c r="T4" s="76"/>
      <c r="U4" s="76"/>
      <c r="V4" s="76"/>
    </row>
    <row r="5" spans="2:22" x14ac:dyDescent="0.35">
      <c r="B5" s="28"/>
      <c r="C5" s="29"/>
      <c r="D5" s="29"/>
      <c r="E5" s="29"/>
      <c r="F5" s="29"/>
      <c r="G5" s="30"/>
      <c r="H5" s="31"/>
      <c r="I5" s="29"/>
      <c r="J5" s="29"/>
      <c r="K5" s="29"/>
      <c r="L5" s="30"/>
      <c r="M5" s="31"/>
      <c r="N5" s="29"/>
      <c r="O5" s="29"/>
      <c r="P5" s="29"/>
      <c r="Q5" s="30"/>
      <c r="R5" s="31"/>
      <c r="S5" s="29"/>
      <c r="T5" s="29"/>
      <c r="U5" s="29"/>
      <c r="V5" s="30"/>
    </row>
    <row r="6" spans="2:22" x14ac:dyDescent="0.35">
      <c r="B6" s="28" t="s">
        <v>0</v>
      </c>
      <c r="C6" s="32">
        <v>45264</v>
      </c>
      <c r="D6" s="32">
        <v>45271</v>
      </c>
      <c r="E6" s="32">
        <v>45278</v>
      </c>
      <c r="F6" s="32">
        <v>45282</v>
      </c>
      <c r="G6" s="32">
        <v>45289</v>
      </c>
      <c r="H6" s="33">
        <f t="shared" ref="H6:V6" si="0">C6</f>
        <v>45264</v>
      </c>
      <c r="I6" s="32">
        <f t="shared" si="0"/>
        <v>45271</v>
      </c>
      <c r="J6" s="32">
        <f t="shared" si="0"/>
        <v>45278</v>
      </c>
      <c r="K6" s="32">
        <f t="shared" si="0"/>
        <v>45282</v>
      </c>
      <c r="L6" s="32">
        <f t="shared" si="0"/>
        <v>45289</v>
      </c>
      <c r="M6" s="33">
        <f t="shared" si="0"/>
        <v>45264</v>
      </c>
      <c r="N6" s="32">
        <f t="shared" si="0"/>
        <v>45271</v>
      </c>
      <c r="O6" s="32">
        <f t="shared" si="0"/>
        <v>45278</v>
      </c>
      <c r="P6" s="32">
        <f t="shared" si="0"/>
        <v>45282</v>
      </c>
      <c r="Q6" s="32">
        <f t="shared" si="0"/>
        <v>45289</v>
      </c>
      <c r="R6" s="33">
        <f t="shared" si="0"/>
        <v>45264</v>
      </c>
      <c r="S6" s="32">
        <f t="shared" si="0"/>
        <v>45271</v>
      </c>
      <c r="T6" s="32">
        <f t="shared" si="0"/>
        <v>45278</v>
      </c>
      <c r="U6" s="32">
        <f t="shared" si="0"/>
        <v>45282</v>
      </c>
      <c r="V6" s="32">
        <f t="shared" si="0"/>
        <v>45289</v>
      </c>
    </row>
    <row r="7" spans="2:22" x14ac:dyDescent="0.35">
      <c r="B7" s="28" t="s">
        <v>1</v>
      </c>
      <c r="C7" s="32">
        <f>C6+2</f>
        <v>45266</v>
      </c>
      <c r="D7" s="32">
        <f>D6+2</f>
        <v>45273</v>
      </c>
      <c r="E7" s="32">
        <f>E6+2</f>
        <v>45280</v>
      </c>
      <c r="F7" s="32">
        <f>F6+5</f>
        <v>45287</v>
      </c>
      <c r="G7" s="32">
        <f>G6+5</f>
        <v>45294</v>
      </c>
      <c r="H7" s="33">
        <f>H6+2</f>
        <v>45266</v>
      </c>
      <c r="I7" s="32">
        <f>I6+2</f>
        <v>45273</v>
      </c>
      <c r="J7" s="32">
        <f>J6+2</f>
        <v>45280</v>
      </c>
      <c r="K7" s="32">
        <f>K6+5</f>
        <v>45287</v>
      </c>
      <c r="L7" s="32">
        <f>L6+5</f>
        <v>45294</v>
      </c>
      <c r="M7" s="33">
        <f>M6+2</f>
        <v>45266</v>
      </c>
      <c r="N7" s="32">
        <f>N6+2</f>
        <v>45273</v>
      </c>
      <c r="O7" s="32">
        <f>O6+2</f>
        <v>45280</v>
      </c>
      <c r="P7" s="32">
        <f>P6+5</f>
        <v>45287</v>
      </c>
      <c r="Q7" s="32">
        <f>Q6+5</f>
        <v>45294</v>
      </c>
      <c r="R7" s="33">
        <f>R6+2</f>
        <v>45266</v>
      </c>
      <c r="S7" s="32">
        <f>S6+2</f>
        <v>45273</v>
      </c>
      <c r="T7" s="32">
        <f>T6+2</f>
        <v>45280</v>
      </c>
      <c r="U7" s="32">
        <f>U6+5</f>
        <v>45287</v>
      </c>
      <c r="V7" s="32">
        <f>V6+5</f>
        <v>45294</v>
      </c>
    </row>
    <row r="8" spans="2:22" x14ac:dyDescent="0.35">
      <c r="B8" s="28" t="s">
        <v>10</v>
      </c>
      <c r="C8" s="34">
        <f>C7+91</f>
        <v>45357</v>
      </c>
      <c r="D8" s="34">
        <f>D7+91</f>
        <v>45364</v>
      </c>
      <c r="E8" s="34">
        <f>E7+91</f>
        <v>45371</v>
      </c>
      <c r="F8" s="34">
        <f>F7+91</f>
        <v>45378</v>
      </c>
      <c r="G8" s="34">
        <f>G7+91</f>
        <v>45385</v>
      </c>
      <c r="H8" s="35">
        <f>H7+182</f>
        <v>45448</v>
      </c>
      <c r="I8" s="34">
        <f>I7+182</f>
        <v>45455</v>
      </c>
      <c r="J8" s="34">
        <f>J7+182</f>
        <v>45462</v>
      </c>
      <c r="K8" s="34">
        <f>K7+182</f>
        <v>45469</v>
      </c>
      <c r="L8" s="34">
        <f>L7+182</f>
        <v>45476</v>
      </c>
      <c r="M8" s="35">
        <f>M7+273</f>
        <v>45539</v>
      </c>
      <c r="N8" s="34">
        <f>N7+273</f>
        <v>45546</v>
      </c>
      <c r="O8" s="34">
        <f>O7+273</f>
        <v>45553</v>
      </c>
      <c r="P8" s="34">
        <f>P7+273</f>
        <v>45560</v>
      </c>
      <c r="Q8" s="34">
        <f>Q7+273</f>
        <v>45567</v>
      </c>
      <c r="R8" s="35">
        <f>R7+364</f>
        <v>45630</v>
      </c>
      <c r="S8" s="34">
        <f>S7+364</f>
        <v>45637</v>
      </c>
      <c r="T8" s="34">
        <f>T7+364</f>
        <v>45644</v>
      </c>
      <c r="U8" s="34">
        <f>U7+364</f>
        <v>45651</v>
      </c>
      <c r="V8" s="34">
        <f>V7+364</f>
        <v>45658</v>
      </c>
    </row>
    <row r="9" spans="2:22" x14ac:dyDescent="0.35">
      <c r="B9" s="28"/>
      <c r="C9" s="29"/>
      <c r="D9" s="29"/>
      <c r="E9" s="29"/>
      <c r="F9" s="29"/>
      <c r="G9" s="29"/>
      <c r="H9" s="31"/>
      <c r="I9" s="29"/>
      <c r="J9" s="29"/>
      <c r="K9" s="29"/>
      <c r="L9" s="29"/>
      <c r="M9" s="31"/>
      <c r="N9" s="29"/>
      <c r="O9" s="29"/>
      <c r="P9" s="29"/>
      <c r="Q9" s="29"/>
      <c r="R9" s="31"/>
      <c r="S9" s="29"/>
      <c r="T9" s="29"/>
      <c r="U9" s="29"/>
      <c r="V9" s="29"/>
    </row>
    <row r="10" spans="2:22" x14ac:dyDescent="0.35">
      <c r="B10" s="28" t="s">
        <v>5</v>
      </c>
      <c r="C10" s="37">
        <v>1500</v>
      </c>
      <c r="D10" s="37">
        <v>1500</v>
      </c>
      <c r="E10" s="37">
        <v>1500</v>
      </c>
      <c r="F10" s="37">
        <v>1500</v>
      </c>
      <c r="G10" s="37">
        <v>1500</v>
      </c>
      <c r="H10" s="36">
        <v>3600</v>
      </c>
      <c r="I10" s="37">
        <v>3600</v>
      </c>
      <c r="J10" s="37">
        <v>3600</v>
      </c>
      <c r="K10" s="37">
        <v>3600</v>
      </c>
      <c r="L10" s="37">
        <v>3600</v>
      </c>
      <c r="M10" s="36">
        <v>4600</v>
      </c>
      <c r="N10" s="37">
        <v>4600</v>
      </c>
      <c r="O10" s="37">
        <v>4600</v>
      </c>
      <c r="P10" s="37">
        <v>4600</v>
      </c>
      <c r="Q10" s="37">
        <v>4600</v>
      </c>
      <c r="R10" s="36">
        <v>5100</v>
      </c>
      <c r="S10" s="37">
        <v>5100</v>
      </c>
      <c r="T10" s="37">
        <v>5100</v>
      </c>
      <c r="U10" s="37">
        <v>5100</v>
      </c>
      <c r="V10" s="37">
        <v>5100</v>
      </c>
    </row>
    <row r="11" spans="2:22" x14ac:dyDescent="0.35">
      <c r="B11" s="28" t="s">
        <v>2</v>
      </c>
      <c r="C11" s="37">
        <v>1500</v>
      </c>
      <c r="D11" s="37">
        <v>1500</v>
      </c>
      <c r="E11" s="37">
        <v>1500</v>
      </c>
      <c r="F11" s="37">
        <v>995</v>
      </c>
      <c r="G11" s="37">
        <v>255</v>
      </c>
      <c r="H11" s="36">
        <v>3600</v>
      </c>
      <c r="I11" s="37">
        <v>3600</v>
      </c>
      <c r="J11" s="37">
        <v>3600</v>
      </c>
      <c r="K11" s="37">
        <v>3600</v>
      </c>
      <c r="L11" s="37">
        <v>3630</v>
      </c>
      <c r="M11" s="36">
        <v>4600</v>
      </c>
      <c r="N11" s="37">
        <v>4600</v>
      </c>
      <c r="O11" s="37">
        <v>4600</v>
      </c>
      <c r="P11" s="37">
        <v>4600</v>
      </c>
      <c r="Q11" s="37">
        <v>5145</v>
      </c>
      <c r="R11" s="36">
        <v>5100</v>
      </c>
      <c r="S11" s="37">
        <v>5100</v>
      </c>
      <c r="T11" s="37">
        <v>5100</v>
      </c>
      <c r="U11" s="37">
        <v>5605</v>
      </c>
      <c r="V11" s="37">
        <v>5770</v>
      </c>
    </row>
    <row r="12" spans="2:22" x14ac:dyDescent="0.35">
      <c r="B12" s="28" t="s">
        <v>3</v>
      </c>
      <c r="C12" s="37">
        <v>3305</v>
      </c>
      <c r="D12" s="37">
        <f>3656</f>
        <v>3656</v>
      </c>
      <c r="E12" s="37">
        <f>5139</f>
        <v>5139</v>
      </c>
      <c r="F12" s="37">
        <v>1320</v>
      </c>
      <c r="G12" s="37">
        <v>925</v>
      </c>
      <c r="H12" s="36">
        <v>7176</v>
      </c>
      <c r="I12" s="37">
        <v>7399</v>
      </c>
      <c r="J12" s="37">
        <v>5255</v>
      </c>
      <c r="K12" s="37">
        <v>6409</v>
      </c>
      <c r="L12" s="37">
        <v>7174</v>
      </c>
      <c r="M12" s="36">
        <v>8185</v>
      </c>
      <c r="N12" s="37">
        <v>10235</v>
      </c>
      <c r="O12" s="37">
        <f>12024</f>
        <v>12024</v>
      </c>
      <c r="P12" s="37">
        <v>8600</v>
      </c>
      <c r="Q12" s="37">
        <v>11485</v>
      </c>
      <c r="R12" s="36">
        <v>14354</v>
      </c>
      <c r="S12" s="37">
        <v>14046</v>
      </c>
      <c r="T12" s="37">
        <v>16543</v>
      </c>
      <c r="U12" s="37">
        <f>11359</f>
        <v>11359</v>
      </c>
      <c r="V12" s="37">
        <v>14763</v>
      </c>
    </row>
    <row r="13" spans="2:22" x14ac:dyDescent="0.35">
      <c r="B13" s="28"/>
      <c r="C13" s="29"/>
      <c r="D13" s="29"/>
      <c r="E13" s="29"/>
      <c r="F13" s="29"/>
      <c r="G13" s="29"/>
      <c r="H13" s="31"/>
      <c r="I13" s="29"/>
      <c r="J13" s="29"/>
      <c r="K13" s="29"/>
      <c r="L13" s="29"/>
      <c r="M13" s="31"/>
      <c r="N13" s="29"/>
      <c r="O13" s="29"/>
      <c r="P13" s="29"/>
      <c r="Q13" s="29"/>
      <c r="R13" s="31"/>
      <c r="S13" s="29"/>
      <c r="T13" s="29"/>
      <c r="U13" s="29"/>
      <c r="V13" s="29"/>
    </row>
    <row r="14" spans="2:22" x14ac:dyDescent="0.35">
      <c r="B14" s="28" t="s">
        <v>11</v>
      </c>
      <c r="C14" s="38">
        <v>8.5210000000000008</v>
      </c>
      <c r="D14" s="38">
        <v>8.4770000000000003</v>
      </c>
      <c r="E14" s="38">
        <v>8.36</v>
      </c>
      <c r="F14" s="38">
        <v>8.42</v>
      </c>
      <c r="G14" s="38">
        <v>8.4350000000000005</v>
      </c>
      <c r="H14" s="39">
        <f>8.684</f>
        <v>8.6839999999999993</v>
      </c>
      <c r="I14" s="38">
        <v>8.6920000000000002</v>
      </c>
      <c r="J14" s="38">
        <v>8.6509999999999998</v>
      </c>
      <c r="K14" s="38">
        <v>8.6839999999999993</v>
      </c>
      <c r="L14" s="38">
        <v>8.7249999999999996</v>
      </c>
      <c r="M14" s="39">
        <v>8.6240000000000006</v>
      </c>
      <c r="N14" s="38">
        <v>8.6329999999999991</v>
      </c>
      <c r="O14" s="38">
        <v>8.5549999999999997</v>
      </c>
      <c r="P14" s="38">
        <v>8.5890000000000004</v>
      </c>
      <c r="Q14" s="38">
        <v>8.6150000000000002</v>
      </c>
      <c r="R14" s="39">
        <v>8.3840000000000003</v>
      </c>
      <c r="S14" s="38">
        <v>8.3789999999999996</v>
      </c>
      <c r="T14" s="38">
        <v>8.3290000000000006</v>
      </c>
      <c r="U14" s="38">
        <v>8.3670000000000009</v>
      </c>
      <c r="V14" s="38">
        <v>8.407</v>
      </c>
    </row>
    <row r="15" spans="2:22" x14ac:dyDescent="0.35">
      <c r="B15" s="28" t="s">
        <v>12</v>
      </c>
      <c r="C15" s="38">
        <v>8.7059999999999995</v>
      </c>
      <c r="D15" s="38">
        <v>8.66</v>
      </c>
      <c r="E15" s="38">
        <v>8.5380000000000003</v>
      </c>
      <c r="F15" s="38">
        <v>8.6010000000000009</v>
      </c>
      <c r="G15" s="38">
        <v>8.6159999999999997</v>
      </c>
      <c r="H15" s="39">
        <v>9.077</v>
      </c>
      <c r="I15" s="38">
        <v>9.0860000000000003</v>
      </c>
      <c r="J15" s="38">
        <v>9.0410000000000004</v>
      </c>
      <c r="K15" s="38">
        <v>9.077</v>
      </c>
      <c r="L15" s="38">
        <v>9.1219999999999999</v>
      </c>
      <c r="M15" s="39">
        <v>9.2189999999999994</v>
      </c>
      <c r="N15" s="38">
        <v>9.2289999999999992</v>
      </c>
      <c r="O15" s="38">
        <v>9.14</v>
      </c>
      <c r="P15" s="38">
        <v>9.1790000000000003</v>
      </c>
      <c r="Q15" s="38">
        <v>9.2080000000000002</v>
      </c>
      <c r="R15" s="39">
        <v>9.1470000000000002</v>
      </c>
      <c r="S15" s="38">
        <v>9.1430000000000007</v>
      </c>
      <c r="T15" s="38">
        <v>9.0830000000000002</v>
      </c>
      <c r="U15" s="38">
        <v>9.1289999999999996</v>
      </c>
      <c r="V15" s="38">
        <v>9.1760000000000002</v>
      </c>
    </row>
    <row r="16" spans="2:22" x14ac:dyDescent="0.35">
      <c r="B16" s="28" t="s">
        <v>13</v>
      </c>
      <c r="C16" s="38">
        <v>8.423</v>
      </c>
      <c r="D16" s="38">
        <v>8.2829999999999995</v>
      </c>
      <c r="E16" s="38">
        <v>8.2829999999999995</v>
      </c>
      <c r="F16" s="38">
        <v>8.3230000000000004</v>
      </c>
      <c r="G16" s="38">
        <v>8.423</v>
      </c>
      <c r="H16" s="39">
        <v>8.5630000000000006</v>
      </c>
      <c r="I16" s="38">
        <v>8.5630000000000006</v>
      </c>
      <c r="J16" s="38">
        <v>8.4830000000000005</v>
      </c>
      <c r="K16" s="38">
        <v>8.6240000000000006</v>
      </c>
      <c r="L16" s="38">
        <v>8.6639999999999997</v>
      </c>
      <c r="M16" s="39">
        <v>8.4770000000000003</v>
      </c>
      <c r="N16" s="38">
        <v>8.57</v>
      </c>
      <c r="O16" s="38">
        <v>8.4359999999999999</v>
      </c>
      <c r="P16" s="38">
        <v>8.5299999999999994</v>
      </c>
      <c r="Q16" s="38">
        <v>8.57</v>
      </c>
      <c r="R16" s="39">
        <v>8.343</v>
      </c>
      <c r="S16" s="38">
        <v>8.3030000000000008</v>
      </c>
      <c r="T16" s="38">
        <v>8.2579999999999991</v>
      </c>
      <c r="U16" s="38">
        <v>8.2970000000000006</v>
      </c>
      <c r="V16" s="38">
        <v>8.35</v>
      </c>
    </row>
    <row r="17" spans="2:22" x14ac:dyDescent="0.35">
      <c r="B17" s="28" t="s">
        <v>14</v>
      </c>
      <c r="C17" s="38">
        <v>8.7040000000000006</v>
      </c>
      <c r="D17" s="38">
        <v>8.5630000000000006</v>
      </c>
      <c r="E17" s="38">
        <v>8.4429999999999996</v>
      </c>
      <c r="F17" s="38">
        <v>8.6240000000000006</v>
      </c>
      <c r="G17" s="38">
        <v>8.4429999999999996</v>
      </c>
      <c r="H17" s="39">
        <v>8.7639999999999993</v>
      </c>
      <c r="I17" s="38">
        <v>8.7240000000000002</v>
      </c>
      <c r="J17" s="38">
        <v>8.7240000000000002</v>
      </c>
      <c r="K17" s="38">
        <v>8.7439999999999998</v>
      </c>
      <c r="L17" s="38">
        <v>8.7840000000000007</v>
      </c>
      <c r="M17" s="39">
        <v>8.67</v>
      </c>
      <c r="N17" s="38">
        <v>8.65</v>
      </c>
      <c r="O17" s="38">
        <v>8.61</v>
      </c>
      <c r="P17" s="38">
        <v>8.6440000000000001</v>
      </c>
      <c r="Q17" s="38">
        <v>8.6440000000000001</v>
      </c>
      <c r="R17" s="39">
        <v>8.423</v>
      </c>
      <c r="S17" s="38">
        <v>8.4079999999999995</v>
      </c>
      <c r="T17" s="38">
        <v>8.3629999999999995</v>
      </c>
      <c r="U17" s="38">
        <v>8.4220000000000006</v>
      </c>
      <c r="V17" s="38">
        <v>8.4749999999999996</v>
      </c>
    </row>
    <row r="18" spans="2:22" x14ac:dyDescent="0.35">
      <c r="B18" s="28" t="s">
        <v>15</v>
      </c>
      <c r="C18" s="38">
        <v>8.9239999999999995</v>
      </c>
      <c r="D18" s="38">
        <v>8.9239999999999995</v>
      </c>
      <c r="E18" s="38">
        <v>8.7639999999999993</v>
      </c>
      <c r="F18" s="38">
        <v>8.7240000000000002</v>
      </c>
      <c r="G18" s="38">
        <v>8.8239999999999998</v>
      </c>
      <c r="H18" s="39">
        <v>9.0749999999999993</v>
      </c>
      <c r="I18" s="38">
        <v>8.9450000000000003</v>
      </c>
      <c r="J18" s="38">
        <v>8.9450000000000003</v>
      </c>
      <c r="K18" s="38">
        <v>9.0150000000000006</v>
      </c>
      <c r="L18" s="38">
        <v>9.0050000000000008</v>
      </c>
      <c r="M18" s="39">
        <v>9.2249999999999996</v>
      </c>
      <c r="N18" s="38">
        <v>9.0579999999999998</v>
      </c>
      <c r="O18" s="38">
        <v>8.9580000000000002</v>
      </c>
      <c r="P18" s="38">
        <v>8.9580000000000002</v>
      </c>
      <c r="Q18" s="38">
        <v>8.9510000000000005</v>
      </c>
      <c r="R18" s="39">
        <v>8.8840000000000003</v>
      </c>
      <c r="S18" s="38">
        <v>8.8439999999999994</v>
      </c>
      <c r="T18" s="38">
        <v>8.8439999999999994</v>
      </c>
      <c r="U18" s="38">
        <v>8.8409999999999993</v>
      </c>
      <c r="V18" s="38">
        <v>8.84</v>
      </c>
    </row>
    <row r="19" spans="2:22" x14ac:dyDescent="0.35">
      <c r="B19" s="40" t="s">
        <v>4</v>
      </c>
      <c r="C19" s="41">
        <f t="shared" ref="C19:Q19" si="1">+C12/C11</f>
        <v>2.2033333333333331</v>
      </c>
      <c r="D19" s="41">
        <f t="shared" si="1"/>
        <v>2.4373333333333331</v>
      </c>
      <c r="E19" s="41">
        <f t="shared" si="1"/>
        <v>3.4260000000000002</v>
      </c>
      <c r="F19" s="41">
        <f t="shared" si="1"/>
        <v>1.3266331658291457</v>
      </c>
      <c r="G19" s="41">
        <f t="shared" si="1"/>
        <v>3.6274509803921569</v>
      </c>
      <c r="H19" s="42">
        <f t="shared" si="1"/>
        <v>1.9933333333333334</v>
      </c>
      <c r="I19" s="41">
        <f t="shared" si="1"/>
        <v>2.055277777777778</v>
      </c>
      <c r="J19" s="41">
        <f t="shared" si="1"/>
        <v>1.4597222222222221</v>
      </c>
      <c r="K19" s="41">
        <f t="shared" si="1"/>
        <v>1.7802777777777778</v>
      </c>
      <c r="L19" s="41">
        <f t="shared" si="1"/>
        <v>1.9763085399449036</v>
      </c>
      <c r="M19" s="42">
        <f t="shared" si="1"/>
        <v>1.7793478260869566</v>
      </c>
      <c r="N19" s="41">
        <f t="shared" si="1"/>
        <v>2.2250000000000001</v>
      </c>
      <c r="O19" s="41">
        <f t="shared" si="1"/>
        <v>2.6139130434782607</v>
      </c>
      <c r="P19" s="41">
        <f t="shared" si="1"/>
        <v>1.8695652173913044</v>
      </c>
      <c r="Q19" s="41">
        <f t="shared" si="1"/>
        <v>2.2322643343051505</v>
      </c>
      <c r="R19" s="42">
        <f>+R12/R11</f>
        <v>2.8145098039215686</v>
      </c>
      <c r="S19" s="41">
        <f>+S12/S11</f>
        <v>2.7541176470588233</v>
      </c>
      <c r="T19" s="41">
        <f>+T12/T11</f>
        <v>3.2437254901960784</v>
      </c>
      <c r="U19" s="41">
        <f>+U12/U11</f>
        <v>2.0265834076717217</v>
      </c>
      <c r="V19" s="41">
        <f>+V12/V11</f>
        <v>2.5585788561525131</v>
      </c>
    </row>
  </sheetData>
  <mergeCells count="5">
    <mergeCell ref="B3:R3"/>
    <mergeCell ref="C4:G4"/>
    <mergeCell ref="H4:L4"/>
    <mergeCell ref="M4:Q4"/>
    <mergeCell ref="R4:V4"/>
  </mergeCells>
  <pageMargins left="0.7" right="0.7" top="0.75" bottom="0.75" header="0.3" footer="0.3"/>
  <headerFooter>
    <oddFooter>&amp;L_x000D_&amp;1#&amp;"Calibri"&amp;8&amp;K000000 Classified as Confidential</oddFooter>
  </headerFooter>
  <ignoredErrors>
    <ignoredError sqref="E19:G19 J19:L19 O19:V1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B1E2C9B70A604F86A83F3615071CE2" ma:contentTypeVersion="1" ma:contentTypeDescription="Create a new document." ma:contentTypeScope="" ma:versionID="af30ce498233ed6cd48db664143e94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ff6b3d7e20a90177d7991c37ef4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FD5DE-DB02-4CAE-B1E9-E382EE7491EC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7975A6-2E6A-4630-B8B1-926530197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042A3-B3CA-4634-8904-380B859A5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April 2023</vt:lpstr>
      <vt:lpstr>May 2023</vt:lpstr>
      <vt:lpstr>June 2023</vt:lpstr>
      <vt:lpstr>July 2023</vt:lpstr>
      <vt:lpstr>August 2023</vt:lpstr>
      <vt:lpstr>September 2023</vt:lpstr>
      <vt:lpstr> October 2023</vt:lpstr>
      <vt:lpstr>November 2023</vt:lpstr>
      <vt:lpstr>December 2023</vt:lpstr>
      <vt:lpstr>February 2024</vt:lpstr>
      <vt:lpstr>March 2024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May 2024</vt:lpstr>
      <vt:lpstr>June 2024 </vt:lpstr>
      <vt:lpstr>July 2024</vt:lpstr>
      <vt:lpstr>August 2024</vt:lpstr>
      <vt:lpstr>September 2024 </vt:lpstr>
      <vt:lpstr>October 2024</vt:lpstr>
      <vt:lpstr>November 2024 </vt:lpstr>
      <vt:lpstr>December 2024 </vt:lpstr>
      <vt:lpstr>January 2025</vt:lpstr>
      <vt:lpstr>February 2025</vt:lpstr>
      <vt:lpstr>'August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de Villiers</dc:creator>
  <cp:lastModifiedBy>Brian Mkhwanazi</cp:lastModifiedBy>
  <cp:lastPrinted>2025-10-02T06:32:31Z</cp:lastPrinted>
  <dcterms:created xsi:type="dcterms:W3CDTF">2012-06-11T09:17:16Z</dcterms:created>
  <dcterms:modified xsi:type="dcterms:W3CDTF">2025-10-27T12:38:48Z</dcterms:modified>
</cp:coreProperties>
</file>